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i Vieira\Desktop\"/>
    </mc:Choice>
  </mc:AlternateContent>
  <bookViews>
    <workbookView xWindow="0" yWindow="0" windowWidth="20490" windowHeight="7530" activeTab="2"/>
  </bookViews>
  <sheets>
    <sheet name="Cat. Peso Mas." sheetId="18" r:id="rId1"/>
    <sheet name="Cat. Peso Fem." sheetId="19" r:id="rId2"/>
    <sheet name="Global" sheetId="22" r:id="rId3"/>
  </sheets>
  <calcPr calcId="162913"/>
</workbook>
</file>

<file path=xl/calcChain.xml><?xml version="1.0" encoding="utf-8"?>
<calcChain xmlns="http://schemas.openxmlformats.org/spreadsheetml/2006/main">
  <c r="W60" i="19" l="1"/>
  <c r="W43" i="19"/>
  <c r="W42" i="19"/>
  <c r="W41" i="19"/>
  <c r="W36" i="19"/>
  <c r="W40" i="19"/>
  <c r="W38" i="19"/>
  <c r="W37" i="19"/>
  <c r="W35" i="19"/>
  <c r="W34" i="19"/>
  <c r="W33" i="19"/>
  <c r="W32" i="19"/>
  <c r="W28" i="19"/>
  <c r="W27" i="19"/>
  <c r="W26" i="19"/>
  <c r="W25" i="19"/>
  <c r="W24" i="19"/>
  <c r="W23" i="19"/>
  <c r="W21" i="19"/>
  <c r="W20" i="19"/>
  <c r="W19" i="19"/>
  <c r="W14" i="19"/>
  <c r="W134" i="18"/>
  <c r="W133" i="18"/>
  <c r="W131" i="18"/>
  <c r="W129" i="18"/>
  <c r="W122" i="18"/>
  <c r="W121" i="18"/>
  <c r="W120" i="18"/>
  <c r="W119" i="18"/>
  <c r="W118" i="18"/>
  <c r="W117" i="18"/>
  <c r="W116" i="18"/>
  <c r="W114" i="18"/>
  <c r="W113" i="18"/>
  <c r="W112" i="18"/>
  <c r="W110" i="18"/>
  <c r="W108" i="18"/>
  <c r="W107" i="18"/>
  <c r="W104" i="18"/>
  <c r="W103" i="18"/>
  <c r="W95" i="18"/>
  <c r="W98" i="18"/>
  <c r="W97" i="18"/>
  <c r="W94" i="18"/>
  <c r="W92" i="18"/>
  <c r="W89" i="18"/>
  <c r="W88" i="18"/>
  <c r="W87" i="18"/>
  <c r="W86" i="18"/>
  <c r="W85" i="18"/>
  <c r="W84" i="18"/>
  <c r="W83" i="18"/>
  <c r="W82" i="18"/>
  <c r="W79" i="18"/>
  <c r="W76" i="18"/>
  <c r="W75" i="18"/>
  <c r="W74" i="18"/>
  <c r="W73" i="18"/>
  <c r="W72" i="18"/>
  <c r="W71" i="18"/>
  <c r="W70" i="18"/>
  <c r="W69" i="18"/>
  <c r="W68" i="18"/>
  <c r="W67" i="18"/>
  <c r="W65" i="18"/>
  <c r="W64" i="18"/>
  <c r="W62" i="18"/>
  <c r="W61" i="18"/>
  <c r="W59" i="18"/>
  <c r="W57" i="18"/>
  <c r="W56" i="18"/>
  <c r="W55" i="18"/>
  <c r="W51" i="18"/>
  <c r="W50" i="18"/>
  <c r="W49" i="18"/>
  <c r="W48" i="18"/>
  <c r="W47" i="18"/>
  <c r="W45" i="18"/>
  <c r="W44" i="18"/>
  <c r="W43" i="18"/>
  <c r="W41" i="18"/>
  <c r="W39" i="18"/>
  <c r="W38" i="18"/>
  <c r="W37" i="18"/>
  <c r="W36" i="18"/>
  <c r="W34" i="18"/>
  <c r="W32" i="18"/>
  <c r="W28" i="18"/>
  <c r="W27" i="18"/>
  <c r="W26" i="18"/>
  <c r="W25" i="18"/>
  <c r="W24" i="18"/>
  <c r="W23" i="18"/>
  <c r="W21" i="18"/>
  <c r="W19" i="18"/>
  <c r="W18" i="18"/>
  <c r="W17" i="18"/>
  <c r="W15" i="18"/>
  <c r="W8" i="18"/>
  <c r="W9" i="18"/>
  <c r="V93" i="22"/>
  <c r="J93" i="22"/>
  <c r="W93" i="22" s="1"/>
  <c r="V92" i="22"/>
  <c r="J92" i="22"/>
  <c r="W92" i="22" s="1"/>
  <c r="V59" i="22"/>
  <c r="J59" i="22"/>
  <c r="W59" i="22" s="1"/>
  <c r="V91" i="22"/>
  <c r="J91" i="22"/>
  <c r="W91" i="22" s="1"/>
  <c r="V38" i="22"/>
  <c r="J38" i="22"/>
  <c r="W38" i="22" s="1"/>
  <c r="V31" i="22"/>
  <c r="J31" i="22"/>
  <c r="W31" i="22" s="1"/>
  <c r="S8" i="22"/>
  <c r="N8" i="22"/>
  <c r="M8" i="22"/>
  <c r="K8" i="22"/>
  <c r="J8" i="22"/>
  <c r="W163" i="22"/>
  <c r="V163" i="22"/>
  <c r="W144" i="22"/>
  <c r="V144" i="22"/>
  <c r="W143" i="22"/>
  <c r="V143" i="22"/>
  <c r="V123" i="22"/>
  <c r="J123" i="22"/>
  <c r="W123" i="22" s="1"/>
  <c r="W90" i="22"/>
  <c r="V90" i="22"/>
  <c r="V89" i="22"/>
  <c r="J89" i="22"/>
  <c r="W89" i="22" s="1"/>
  <c r="V57" i="22"/>
  <c r="J57" i="22"/>
  <c r="W57" i="22" s="1"/>
  <c r="V33" i="22"/>
  <c r="J33" i="22"/>
  <c r="W33" i="22" s="1"/>
  <c r="K21" i="22"/>
  <c r="V21" i="22" s="1"/>
  <c r="J21" i="22"/>
  <c r="W21" i="22" s="1"/>
  <c r="R11" i="22"/>
  <c r="Q11" i="22"/>
  <c r="M11" i="22"/>
  <c r="K11" i="22"/>
  <c r="V11" i="22" s="1"/>
  <c r="J11" i="22"/>
  <c r="W192" i="22"/>
  <c r="V192" i="22"/>
  <c r="W188" i="22"/>
  <c r="V188" i="22"/>
  <c r="W184" i="22"/>
  <c r="V184" i="22"/>
  <c r="W183" i="22"/>
  <c r="V183" i="22"/>
  <c r="W162" i="22"/>
  <c r="V162" i="22"/>
  <c r="W161" i="22"/>
  <c r="V161" i="22"/>
  <c r="W157" i="22"/>
  <c r="V157" i="22"/>
  <c r="V156" i="22"/>
  <c r="F156" i="22"/>
  <c r="W156" i="22" s="1"/>
  <c r="W142" i="22"/>
  <c r="V142" i="22"/>
  <c r="W141" i="22"/>
  <c r="V141" i="22"/>
  <c r="W122" i="22"/>
  <c r="V122" i="22"/>
  <c r="V114" i="22"/>
  <c r="G114" i="22"/>
  <c r="W114" i="22" s="1"/>
  <c r="W113" i="22"/>
  <c r="V113" i="22"/>
  <c r="V102" i="22"/>
  <c r="F102" i="22"/>
  <c r="W102" i="22" s="1"/>
  <c r="W101" i="22"/>
  <c r="V101" i="22"/>
  <c r="W100" i="22"/>
  <c r="V100" i="22"/>
  <c r="V43" i="22"/>
  <c r="G43" i="22"/>
  <c r="F43" i="22"/>
  <c r="W43" i="22" s="1"/>
  <c r="V40" i="22"/>
  <c r="G40" i="22"/>
  <c r="W40" i="22" s="1"/>
  <c r="W30" i="22"/>
  <c r="V30" i="22"/>
  <c r="W27" i="22"/>
  <c r="V27" i="22"/>
  <c r="S6" i="22"/>
  <c r="R6" i="22"/>
  <c r="Q6" i="22"/>
  <c r="K6" i="22"/>
  <c r="S4" i="22"/>
  <c r="Q4" i="22"/>
  <c r="L4" i="22"/>
  <c r="K4" i="22"/>
  <c r="W177" i="22"/>
  <c r="V177" i="22"/>
  <c r="V176" i="22"/>
  <c r="E176" i="22"/>
  <c r="W176" i="22" s="1"/>
  <c r="W175" i="22"/>
  <c r="V175" i="22"/>
  <c r="W174" i="22"/>
  <c r="V174" i="22"/>
  <c r="V173" i="22"/>
  <c r="E173" i="22"/>
  <c r="W173" i="22" s="1"/>
  <c r="W140" i="22"/>
  <c r="V140" i="22"/>
  <c r="V139" i="22"/>
  <c r="F139" i="22"/>
  <c r="W139" i="22" s="1"/>
  <c r="W138" i="22"/>
  <c r="V138" i="22"/>
  <c r="V137" i="22"/>
  <c r="E137" i="22"/>
  <c r="W137" i="22" s="1"/>
  <c r="V136" i="22"/>
  <c r="E136" i="22"/>
  <c r="W136" i="22" s="1"/>
  <c r="W135" i="22"/>
  <c r="V135" i="22"/>
  <c r="W112" i="22"/>
  <c r="V112" i="22"/>
  <c r="W111" i="22"/>
  <c r="V111" i="22"/>
  <c r="W99" i="22"/>
  <c r="V99" i="22"/>
  <c r="W76" i="22"/>
  <c r="V76" i="22"/>
  <c r="W75" i="22"/>
  <c r="V75" i="22"/>
  <c r="W74" i="22"/>
  <c r="V74" i="22"/>
  <c r="W73" i="22"/>
  <c r="V73" i="22"/>
  <c r="V72" i="22"/>
  <c r="F72" i="22"/>
  <c r="W72" i="22" s="1"/>
  <c r="V42" i="22"/>
  <c r="F42" i="22"/>
  <c r="W42" i="22" s="1"/>
  <c r="W25" i="22"/>
  <c r="V25" i="22"/>
  <c r="S19" i="22"/>
  <c r="R19" i="22"/>
  <c r="M19" i="22"/>
  <c r="L19" i="22"/>
  <c r="K19" i="22"/>
  <c r="W191" i="22"/>
  <c r="V191" i="22"/>
  <c r="W172" i="22"/>
  <c r="V172" i="22"/>
  <c r="W171" i="22"/>
  <c r="V171" i="22"/>
  <c r="W170" i="22"/>
  <c r="V170" i="22"/>
  <c r="W169" i="22"/>
  <c r="V169" i="22"/>
  <c r="W160" i="22"/>
  <c r="V160" i="22"/>
  <c r="W155" i="22"/>
  <c r="V155" i="22"/>
  <c r="W154" i="22"/>
  <c r="V154" i="22"/>
  <c r="W134" i="22"/>
  <c r="V134" i="22"/>
  <c r="W133" i="22"/>
  <c r="V133" i="22"/>
  <c r="V132" i="22"/>
  <c r="F132" i="22"/>
  <c r="W132" i="22" s="1"/>
  <c r="W131" i="22"/>
  <c r="V131" i="22"/>
  <c r="W110" i="22"/>
  <c r="V110" i="22"/>
  <c r="V109" i="22"/>
  <c r="F109" i="22"/>
  <c r="W109" i="22" s="1"/>
  <c r="W88" i="22"/>
  <c r="V88" i="22"/>
  <c r="W71" i="22"/>
  <c r="V71" i="22"/>
  <c r="V70" i="22"/>
  <c r="F70" i="22"/>
  <c r="W70" i="22" s="1"/>
  <c r="W63" i="22"/>
  <c r="V63" i="22"/>
  <c r="V55" i="22"/>
  <c r="F55" i="22"/>
  <c r="W55" i="22" s="1"/>
  <c r="W50" i="22"/>
  <c r="V50" i="22"/>
  <c r="W32" i="22"/>
  <c r="V32" i="22"/>
  <c r="W26" i="22"/>
  <c r="V26" i="22"/>
  <c r="K22" i="22"/>
  <c r="W22" i="22" s="1"/>
  <c r="Q10" i="22"/>
  <c r="M10" i="22"/>
  <c r="V10" i="22" s="1"/>
  <c r="W190" i="22"/>
  <c r="V190" i="22"/>
  <c r="W189" i="22"/>
  <c r="V189" i="22"/>
  <c r="W168" i="22"/>
  <c r="V168" i="22"/>
  <c r="W167" i="22"/>
  <c r="V167" i="22"/>
  <c r="W153" i="22"/>
  <c r="V153" i="22"/>
  <c r="V152" i="22"/>
  <c r="F152" i="22"/>
  <c r="W152" i="22" s="1"/>
  <c r="W151" i="22"/>
  <c r="V151" i="22"/>
  <c r="W150" i="22"/>
  <c r="V150" i="22"/>
  <c r="W149" i="22"/>
  <c r="V149" i="22"/>
  <c r="V148" i="22"/>
  <c r="F148" i="22"/>
  <c r="W148" i="22" s="1"/>
  <c r="W130" i="22"/>
  <c r="V130" i="22"/>
  <c r="V121" i="22"/>
  <c r="P121" i="22"/>
  <c r="W121" i="22" s="1"/>
  <c r="W108" i="22"/>
  <c r="V108" i="22"/>
  <c r="W80" i="22"/>
  <c r="V80" i="22"/>
  <c r="W69" i="22"/>
  <c r="V69" i="22"/>
  <c r="W68" i="22"/>
  <c r="V68" i="22"/>
  <c r="V62" i="22"/>
  <c r="F62" i="22"/>
  <c r="W62" i="22" s="1"/>
  <c r="W52" i="22"/>
  <c r="V52" i="22"/>
  <c r="V39" i="22"/>
  <c r="P39" i="22"/>
  <c r="W39" i="22" s="1"/>
  <c r="W24" i="22"/>
  <c r="V24" i="22"/>
  <c r="M20" i="22"/>
  <c r="K20" i="22"/>
  <c r="V20" i="22" s="1"/>
  <c r="M16" i="22"/>
  <c r="V16" i="22" s="1"/>
  <c r="W187" i="22"/>
  <c r="V187" i="22"/>
  <c r="W182" i="22"/>
  <c r="V182" i="22"/>
  <c r="W181" i="22"/>
  <c r="V181" i="22"/>
  <c r="W166" i="22"/>
  <c r="V166" i="22"/>
  <c r="W147" i="22"/>
  <c r="V147" i="22"/>
  <c r="W129" i="22"/>
  <c r="V129" i="22"/>
  <c r="V120" i="22"/>
  <c r="F120" i="22"/>
  <c r="W120" i="22" s="1"/>
  <c r="W119" i="22"/>
  <c r="V119" i="22"/>
  <c r="V107" i="22"/>
  <c r="J107" i="22"/>
  <c r="W107" i="22" s="1"/>
  <c r="W98" i="22"/>
  <c r="V98" i="22"/>
  <c r="W97" i="22"/>
  <c r="V97" i="22"/>
  <c r="W87" i="22"/>
  <c r="V87" i="22"/>
  <c r="V78" i="22"/>
  <c r="J78" i="22"/>
  <c r="F78" i="22"/>
  <c r="W67" i="22"/>
  <c r="V67" i="22"/>
  <c r="V66" i="22"/>
  <c r="J66" i="22"/>
  <c r="W66" i="22" s="1"/>
  <c r="V56" i="22"/>
  <c r="J56" i="22"/>
  <c r="F56" i="22"/>
  <c r="V49" i="22"/>
  <c r="J49" i="22"/>
  <c r="W49" i="22" s="1"/>
  <c r="M13" i="22"/>
  <c r="W13" i="22" s="1"/>
  <c r="W186" i="22"/>
  <c r="V186" i="22"/>
  <c r="W128" i="22"/>
  <c r="V128" i="22"/>
  <c r="V86" i="22"/>
  <c r="J86" i="22"/>
  <c r="W86" i="22" s="1"/>
  <c r="V85" i="22"/>
  <c r="J85" i="22"/>
  <c r="W85" i="22" s="1"/>
  <c r="V37" i="22"/>
  <c r="J37" i="22"/>
  <c r="W37" i="22" s="1"/>
  <c r="V35" i="22"/>
  <c r="J35" i="22"/>
  <c r="W35" i="22" s="1"/>
  <c r="W127" i="22"/>
  <c r="V127" i="22"/>
  <c r="W84" i="22"/>
  <c r="V84" i="22"/>
  <c r="W48" i="22"/>
  <c r="V48" i="22"/>
  <c r="V36" i="22"/>
  <c r="J36" i="22"/>
  <c r="W36" i="22" s="1"/>
  <c r="K15" i="22"/>
  <c r="V15" i="22" s="1"/>
  <c r="J15" i="22"/>
  <c r="W15" i="22" s="1"/>
  <c r="V118" i="22"/>
  <c r="J118" i="22"/>
  <c r="W118" i="22" s="1"/>
  <c r="V83" i="22"/>
  <c r="J83" i="22"/>
  <c r="W83" i="22" s="1"/>
  <c r="W96" i="22"/>
  <c r="V96" i="22"/>
  <c r="V61" i="22"/>
  <c r="J61" i="22"/>
  <c r="W61" i="22" s="1"/>
  <c r="V51" i="22"/>
  <c r="J51" i="22"/>
  <c r="W51" i="22" s="1"/>
  <c r="V47" i="22"/>
  <c r="J47" i="22"/>
  <c r="W47" i="22" s="1"/>
  <c r="V34" i="22"/>
  <c r="J34" i="22"/>
  <c r="W34" i="22" s="1"/>
  <c r="W185" i="22"/>
  <c r="V185" i="22"/>
  <c r="W165" i="22"/>
  <c r="V165" i="22"/>
  <c r="W126" i="22"/>
  <c r="V126" i="22"/>
  <c r="W106" i="22"/>
  <c r="V106" i="22"/>
  <c r="W54" i="22"/>
  <c r="V54" i="22"/>
  <c r="W53" i="22"/>
  <c r="V53" i="22"/>
  <c r="W46" i="22"/>
  <c r="V46" i="22"/>
  <c r="W29" i="22"/>
  <c r="V29" i="22"/>
  <c r="V23" i="22"/>
  <c r="J23" i="22"/>
  <c r="W23" i="22" s="1"/>
  <c r="W180" i="22"/>
  <c r="V180" i="22"/>
  <c r="W179" i="22"/>
  <c r="V179" i="22"/>
  <c r="W178" i="22"/>
  <c r="V178" i="22"/>
  <c r="W94" i="22"/>
  <c r="V94" i="22"/>
  <c r="W117" i="22"/>
  <c r="V117" i="22"/>
  <c r="V116" i="22"/>
  <c r="E116" i="22"/>
  <c r="W116" i="22" s="1"/>
  <c r="W105" i="22"/>
  <c r="V105" i="22"/>
  <c r="W104" i="22"/>
  <c r="V104" i="22"/>
  <c r="W82" i="22"/>
  <c r="V82" i="22"/>
  <c r="W77" i="22"/>
  <c r="V77" i="22"/>
  <c r="W45" i="22"/>
  <c r="V45" i="22"/>
  <c r="W41" i="22"/>
  <c r="V41" i="22"/>
  <c r="K17" i="22"/>
  <c r="V17" i="22" s="1"/>
  <c r="H17" i="22"/>
  <c r="W17" i="22" s="1"/>
  <c r="M14" i="22"/>
  <c r="V14" i="22" s="1"/>
  <c r="J14" i="22"/>
  <c r="H14" i="22"/>
  <c r="W14" i="22" s="1"/>
  <c r="W164" i="22"/>
  <c r="V164" i="22"/>
  <c r="W159" i="22"/>
  <c r="V159" i="22"/>
  <c r="W146" i="22"/>
  <c r="V146" i="22"/>
  <c r="W145" i="22"/>
  <c r="V145" i="22"/>
  <c r="W125" i="22"/>
  <c r="V125" i="22"/>
  <c r="W124" i="22"/>
  <c r="V124" i="22"/>
  <c r="V103" i="22"/>
  <c r="J103" i="22"/>
  <c r="W103" i="22" s="1"/>
  <c r="W65" i="22"/>
  <c r="V65" i="22"/>
  <c r="W60" i="22"/>
  <c r="V60" i="22"/>
  <c r="W58" i="22"/>
  <c r="V58" i="22"/>
  <c r="V44" i="22"/>
  <c r="J44" i="22"/>
  <c r="W44" i="22" s="1"/>
  <c r="V28" i="22"/>
  <c r="J28" i="22"/>
  <c r="W28" i="22" s="1"/>
  <c r="R5" i="22"/>
  <c r="Q5" i="22"/>
  <c r="M5" i="22"/>
  <c r="K5" i="22"/>
  <c r="J5" i="22"/>
  <c r="D5" i="22"/>
  <c r="W158" i="22"/>
  <c r="V158" i="22"/>
  <c r="V115" i="22"/>
  <c r="J115" i="22"/>
  <c r="W115" i="22" s="1"/>
  <c r="V81" i="22"/>
  <c r="J81" i="22"/>
  <c r="W81" i="22" s="1"/>
  <c r="V79" i="22"/>
  <c r="J79" i="22"/>
  <c r="W79" i="22" s="1"/>
  <c r="R12" i="22"/>
  <c r="L12" i="22"/>
  <c r="K12" i="22"/>
  <c r="J12" i="22"/>
  <c r="R9" i="22"/>
  <c r="O9" i="22"/>
  <c r="M9" i="22"/>
  <c r="K9" i="22"/>
  <c r="J9" i="22"/>
  <c r="D9" i="22"/>
  <c r="R7" i="22"/>
  <c r="Q7" i="22"/>
  <c r="N7" i="22"/>
  <c r="K7" i="22"/>
  <c r="W95" i="22"/>
  <c r="V95" i="22"/>
  <c r="W64" i="22"/>
  <c r="V64" i="22"/>
  <c r="W18" i="22"/>
  <c r="V18" i="22"/>
  <c r="W53" i="19"/>
  <c r="W52" i="19"/>
  <c r="W51" i="19"/>
  <c r="W50" i="19"/>
  <c r="W49" i="19"/>
  <c r="W48" i="19"/>
  <c r="W47" i="19"/>
  <c r="W46" i="19"/>
  <c r="W4" i="19"/>
  <c r="W6" i="19"/>
  <c r="W5" i="19"/>
  <c r="V60" i="19"/>
  <c r="V129" i="18"/>
  <c r="V51" i="19"/>
  <c r="V35" i="19"/>
  <c r="V36" i="19"/>
  <c r="V42" i="19"/>
  <c r="V43" i="19"/>
  <c r="V20" i="19"/>
  <c r="V24" i="19"/>
  <c r="V25" i="19"/>
  <c r="V26" i="19"/>
  <c r="V27" i="19"/>
  <c r="V134" i="18"/>
  <c r="V133" i="18"/>
  <c r="V131" i="18"/>
  <c r="V120" i="18"/>
  <c r="V119" i="18"/>
  <c r="V116" i="18"/>
  <c r="V117" i="18"/>
  <c r="V109" i="18"/>
  <c r="V115" i="18"/>
  <c r="V114" i="18"/>
  <c r="V113" i="18"/>
  <c r="V111" i="18"/>
  <c r="V110" i="18"/>
  <c r="V112" i="18"/>
  <c r="V108" i="18"/>
  <c r="V107" i="18"/>
  <c r="V99" i="18"/>
  <c r="V98" i="18"/>
  <c r="V97" i="18"/>
  <c r="V94" i="18"/>
  <c r="V88" i="18"/>
  <c r="V85" i="18"/>
  <c r="V96" i="18"/>
  <c r="V93" i="18"/>
  <c r="V92" i="18"/>
  <c r="V91" i="18"/>
  <c r="V90" i="18"/>
  <c r="V89" i="18"/>
  <c r="V87" i="18"/>
  <c r="V86" i="18"/>
  <c r="V49" i="18"/>
  <c r="V48" i="18"/>
  <c r="V47" i="18"/>
  <c r="V46" i="18"/>
  <c r="V45" i="18"/>
  <c r="V44" i="18"/>
  <c r="V43" i="18"/>
  <c r="V40" i="18"/>
  <c r="V41" i="18"/>
  <c r="V42" i="18"/>
  <c r="V38" i="18"/>
  <c r="V35" i="18"/>
  <c r="V39" i="18"/>
  <c r="V37" i="18"/>
  <c r="V36" i="18"/>
  <c r="V33" i="18"/>
  <c r="V17" i="18"/>
  <c r="V21" i="18"/>
  <c r="V24" i="18"/>
  <c r="V26" i="18"/>
  <c r="V27" i="18"/>
  <c r="V18" i="18"/>
  <c r="V19" i="18"/>
  <c r="V15" i="18"/>
  <c r="V20" i="18"/>
  <c r="W100" i="18"/>
  <c r="W52" i="18"/>
  <c r="W69" i="19"/>
  <c r="W66" i="19"/>
  <c r="W67" i="19"/>
  <c r="V14" i="19"/>
  <c r="V5" i="19"/>
  <c r="V6" i="19"/>
  <c r="V69" i="19"/>
  <c r="V61" i="18"/>
  <c r="V62" i="18"/>
  <c r="V63" i="18"/>
  <c r="V59" i="18"/>
  <c r="V64" i="18"/>
  <c r="V69" i="18"/>
  <c r="V70" i="18"/>
  <c r="V65" i="18"/>
  <c r="V66" i="18"/>
  <c r="V67" i="18"/>
  <c r="V68" i="18"/>
  <c r="V74" i="18"/>
  <c r="P40" i="18"/>
  <c r="W40" i="18" s="1"/>
  <c r="P33" i="18"/>
  <c r="W33" i="18" s="1"/>
  <c r="S78" i="18"/>
  <c r="S136" i="18"/>
  <c r="S102" i="18"/>
  <c r="S101" i="18"/>
  <c r="R10" i="19"/>
  <c r="L10" i="19"/>
  <c r="K10" i="19"/>
  <c r="V10" i="19" s="1"/>
  <c r="J10" i="19"/>
  <c r="R124" i="18"/>
  <c r="Q124" i="18"/>
  <c r="M124" i="18"/>
  <c r="K124" i="18"/>
  <c r="J124" i="18"/>
  <c r="Q53" i="18"/>
  <c r="M53" i="18"/>
  <c r="V53" i="18" s="1"/>
  <c r="R9" i="19"/>
  <c r="O9" i="19"/>
  <c r="M9" i="19"/>
  <c r="K9" i="19"/>
  <c r="J9" i="19"/>
  <c r="D9" i="19"/>
  <c r="W9" i="19" s="1"/>
  <c r="R102" i="18"/>
  <c r="Q102" i="18"/>
  <c r="K102" i="18"/>
  <c r="R8" i="19"/>
  <c r="Q8" i="19"/>
  <c r="N8" i="19"/>
  <c r="K8" i="19"/>
  <c r="W8" i="19" s="1"/>
  <c r="Q101" i="18"/>
  <c r="L101" i="18"/>
  <c r="K101" i="18"/>
  <c r="W101" i="18" s="1"/>
  <c r="R16" i="19"/>
  <c r="Q16" i="19"/>
  <c r="M16" i="19"/>
  <c r="K16" i="19"/>
  <c r="J16" i="19"/>
  <c r="W16" i="19" s="1"/>
  <c r="D16" i="19"/>
  <c r="V9" i="22" l="1"/>
  <c r="W102" i="18"/>
  <c r="W12" i="22"/>
  <c r="W5" i="22"/>
  <c r="W11" i="22"/>
  <c r="V8" i="22"/>
  <c r="W10" i="19"/>
  <c r="V7" i="22"/>
  <c r="V9" i="19"/>
  <c r="W124" i="18"/>
  <c r="V4" i="22"/>
  <c r="V6" i="22"/>
  <c r="W8" i="22"/>
  <c r="V13" i="22"/>
  <c r="W53" i="18"/>
  <c r="W78" i="22"/>
  <c r="V12" i="22"/>
  <c r="W56" i="22"/>
  <c r="V19" i="22"/>
  <c r="W16" i="22"/>
  <c r="W20" i="22"/>
  <c r="W10" i="22"/>
  <c r="V22" i="22"/>
  <c r="W19" i="22"/>
  <c r="W4" i="22"/>
  <c r="W6" i="22"/>
  <c r="W7" i="22"/>
  <c r="W9" i="22"/>
  <c r="V5" i="22"/>
  <c r="V101" i="18"/>
  <c r="V124" i="18"/>
  <c r="V102" i="18"/>
  <c r="V8" i="19"/>
  <c r="V16" i="19"/>
  <c r="R78" i="18"/>
  <c r="M78" i="18"/>
  <c r="L78" i="18"/>
  <c r="K78" i="18"/>
  <c r="M30" i="19"/>
  <c r="V30" i="19" s="1"/>
  <c r="J30" i="19"/>
  <c r="H30" i="19"/>
  <c r="M11" i="18"/>
  <c r="N136" i="18"/>
  <c r="V66" i="19"/>
  <c r="V67" i="19"/>
  <c r="V65" i="19"/>
  <c r="V61" i="19"/>
  <c r="V59" i="19"/>
  <c r="V56" i="19"/>
  <c r="V58" i="19"/>
  <c r="V57" i="19"/>
  <c r="V55" i="19"/>
  <c r="V53" i="19"/>
  <c r="V52" i="19"/>
  <c r="V50" i="19"/>
  <c r="V46" i="19"/>
  <c r="V49" i="19"/>
  <c r="V48" i="19"/>
  <c r="V47" i="19"/>
  <c r="V45" i="19"/>
  <c r="V40" i="19"/>
  <c r="V41" i="19"/>
  <c r="V39" i="19"/>
  <c r="V38" i="19"/>
  <c r="V37" i="19"/>
  <c r="V34" i="19"/>
  <c r="V33" i="19"/>
  <c r="V32" i="19"/>
  <c r="V28" i="19"/>
  <c r="V23" i="19"/>
  <c r="V22" i="19"/>
  <c r="V21" i="19"/>
  <c r="V17" i="19"/>
  <c r="V19" i="19"/>
  <c r="V18" i="19"/>
  <c r="V12" i="19"/>
  <c r="V11" i="19"/>
  <c r="V13" i="19"/>
  <c r="V4" i="19"/>
  <c r="M136" i="18"/>
  <c r="M31" i="18"/>
  <c r="V143" i="18"/>
  <c r="V142" i="18"/>
  <c r="V141" i="18"/>
  <c r="V139" i="18"/>
  <c r="V138" i="18"/>
  <c r="V137" i="18"/>
  <c r="V130" i="18"/>
  <c r="V127" i="18"/>
  <c r="V128" i="18"/>
  <c r="V126" i="18"/>
  <c r="V122" i="18"/>
  <c r="V121" i="18"/>
  <c r="V118" i="18"/>
  <c r="V106" i="18"/>
  <c r="V103" i="18"/>
  <c r="V105" i="18"/>
  <c r="V104" i="18"/>
  <c r="V95" i="18"/>
  <c r="V84" i="18"/>
  <c r="V83" i="18"/>
  <c r="V82" i="18"/>
  <c r="V81" i="18"/>
  <c r="V80" i="18"/>
  <c r="V79" i="18"/>
  <c r="V76" i="18"/>
  <c r="V75" i="18"/>
  <c r="V73" i="18"/>
  <c r="V72" i="18"/>
  <c r="V71" i="18"/>
  <c r="V60" i="18"/>
  <c r="V57" i="18"/>
  <c r="V58" i="18"/>
  <c r="V56" i="18"/>
  <c r="V55" i="18"/>
  <c r="V51" i="18"/>
  <c r="V50" i="18"/>
  <c r="V34" i="18"/>
  <c r="V32" i="18"/>
  <c r="V28" i="18"/>
  <c r="V25" i="18"/>
  <c r="V23" i="18"/>
  <c r="V22" i="18"/>
  <c r="V16" i="18"/>
  <c r="V14" i="18"/>
  <c r="V13" i="18"/>
  <c r="V12" i="18"/>
  <c r="V5" i="18"/>
  <c r="V6" i="18"/>
  <c r="V7" i="18"/>
  <c r="V8" i="18"/>
  <c r="V9" i="18"/>
  <c r="V4" i="18"/>
  <c r="M30" i="18"/>
  <c r="W78" i="18" l="1"/>
  <c r="W30" i="19"/>
  <c r="W30" i="18"/>
  <c r="V30" i="18"/>
  <c r="V11" i="18"/>
  <c r="W11" i="18"/>
  <c r="V78" i="18"/>
  <c r="K31" i="18" l="1"/>
  <c r="W31" i="18" s="1"/>
  <c r="K54" i="18"/>
  <c r="W54" i="18" s="1"/>
  <c r="K125" i="18"/>
  <c r="V125" i="18" s="1"/>
  <c r="J125" i="18"/>
  <c r="K31" i="19"/>
  <c r="V31" i="19" s="1"/>
  <c r="H31" i="19"/>
  <c r="W31" i="19" s="1"/>
  <c r="K63" i="19"/>
  <c r="V63" i="19" s="1"/>
  <c r="J63" i="19"/>
  <c r="K136" i="18"/>
  <c r="V136" i="18" s="1"/>
  <c r="J136" i="18"/>
  <c r="W136" i="18" s="1"/>
  <c r="W63" i="19" l="1"/>
  <c r="W125" i="18"/>
  <c r="V31" i="18"/>
  <c r="V54" i="18"/>
  <c r="E96" i="18"/>
  <c r="W96" i="18" s="1"/>
  <c r="E99" i="18"/>
  <c r="W99" i="18" s="1"/>
  <c r="E91" i="18"/>
  <c r="W91" i="18" s="1"/>
  <c r="E90" i="18"/>
  <c r="W90" i="18" s="1"/>
  <c r="E39" i="19"/>
  <c r="W39" i="19" s="1"/>
  <c r="J141" i="18"/>
  <c r="W141" i="18" s="1"/>
  <c r="J138" i="18"/>
  <c r="W138" i="18" s="1"/>
  <c r="J65" i="19"/>
  <c r="W65" i="19" s="1"/>
  <c r="J22" i="19"/>
  <c r="W22" i="19" s="1"/>
  <c r="J137" i="18"/>
  <c r="W137" i="18" s="1"/>
  <c r="J139" i="18"/>
  <c r="W139" i="18" s="1"/>
  <c r="J143" i="18"/>
  <c r="W143" i="18" s="1"/>
  <c r="J142" i="18"/>
  <c r="W142" i="18" s="1"/>
  <c r="J130" i="18"/>
  <c r="W130" i="18" s="1"/>
  <c r="J127" i="18"/>
  <c r="W127" i="18" s="1"/>
  <c r="J128" i="18"/>
  <c r="W128" i="18" s="1"/>
  <c r="J126" i="18"/>
  <c r="W126" i="18" s="1"/>
  <c r="J20" i="18"/>
  <c r="W20" i="18" s="1"/>
  <c r="J16" i="18"/>
  <c r="J13" i="18"/>
  <c r="J14" i="18"/>
  <c r="W14" i="18" s="1"/>
  <c r="J12" i="18"/>
  <c r="W12" i="18" s="1"/>
  <c r="J7" i="18"/>
  <c r="W7" i="18" s="1"/>
  <c r="J6" i="18"/>
  <c r="W6" i="18" s="1"/>
  <c r="J5" i="18"/>
  <c r="W5" i="18" s="1"/>
  <c r="J4" i="18"/>
  <c r="W4" i="18" s="1"/>
  <c r="J61" i="19"/>
  <c r="W61" i="19" s="1"/>
  <c r="J58" i="19"/>
  <c r="W58" i="19" s="1"/>
  <c r="J59" i="19"/>
  <c r="W59" i="19" s="1"/>
  <c r="J56" i="19"/>
  <c r="W56" i="19" s="1"/>
  <c r="J57" i="19"/>
  <c r="W57" i="19" s="1"/>
  <c r="J55" i="19"/>
  <c r="W55" i="19" s="1"/>
  <c r="J45" i="19"/>
  <c r="W45" i="19" s="1"/>
  <c r="J18" i="19"/>
  <c r="W18" i="19" s="1"/>
  <c r="J17" i="19"/>
  <c r="W17" i="19" s="1"/>
  <c r="J13" i="19"/>
  <c r="W13" i="19" s="1"/>
  <c r="J11" i="19"/>
  <c r="W11" i="19" s="1"/>
  <c r="J12" i="19"/>
  <c r="W12" i="19" s="1"/>
  <c r="G111" i="18"/>
  <c r="W111" i="18" s="1"/>
  <c r="G105" i="18"/>
  <c r="W105" i="18" s="1"/>
  <c r="G106" i="18"/>
  <c r="F109" i="18"/>
  <c r="W109" i="18" s="1"/>
  <c r="F115" i="18"/>
  <c r="W115" i="18" s="1"/>
  <c r="F106" i="18"/>
  <c r="W106" i="18" s="1"/>
  <c r="F93" i="18"/>
  <c r="W93" i="18" s="1"/>
  <c r="F80" i="18"/>
  <c r="W80" i="18" s="1"/>
  <c r="F81" i="18"/>
  <c r="W81" i="18" s="1"/>
  <c r="F66" i="18"/>
  <c r="W66" i="18" s="1"/>
  <c r="F58" i="18"/>
  <c r="W58" i="18" s="1"/>
  <c r="F63" i="18"/>
  <c r="W63" i="18" s="1"/>
  <c r="F60" i="18"/>
  <c r="W60" i="18" s="1"/>
  <c r="F46" i="18"/>
  <c r="W46" i="18" s="1"/>
  <c r="F42" i="18"/>
  <c r="W42" i="18" s="1"/>
  <c r="F35" i="18"/>
  <c r="W35" i="18" s="1"/>
  <c r="F16" i="18"/>
  <c r="W16" i="18" s="1"/>
  <c r="F13" i="18"/>
  <c r="W13" i="18" s="1"/>
  <c r="F22" i="18"/>
  <c r="W22" i="18" s="1"/>
</calcChain>
</file>

<file path=xl/sharedStrings.xml><?xml version="1.0" encoding="utf-8"?>
<sst xmlns="http://schemas.openxmlformats.org/spreadsheetml/2006/main" count="1587" uniqueCount="337">
  <si>
    <t>Nome</t>
  </si>
  <si>
    <t>Clube</t>
  </si>
  <si>
    <t>SCP</t>
  </si>
  <si>
    <t>AAC</t>
  </si>
  <si>
    <t>VFC</t>
  </si>
  <si>
    <t>OSJ</t>
  </si>
  <si>
    <t>TOTAL</t>
  </si>
  <si>
    <t>-48 Kg</t>
  </si>
  <si>
    <t>-52 Kg</t>
  </si>
  <si>
    <t>-81 Kg</t>
  </si>
  <si>
    <t>Peso</t>
  </si>
  <si>
    <t>Anri Egutidze</t>
  </si>
  <si>
    <t>Catarina Costa</t>
  </si>
  <si>
    <t>Mariana Esteves</t>
  </si>
  <si>
    <t>João Martinho</t>
  </si>
  <si>
    <t>1º</t>
  </si>
  <si>
    <t>2º</t>
  </si>
  <si>
    <t>3º</t>
  </si>
  <si>
    <t>5º</t>
  </si>
  <si>
    <t>4º</t>
  </si>
  <si>
    <t>Total Pontos Internacionais</t>
  </si>
  <si>
    <t>Clas</t>
  </si>
  <si>
    <t xml:space="preserve">Cotação Internacional </t>
  </si>
  <si>
    <t>-55 Kg</t>
  </si>
  <si>
    <t>Open Lisboa</t>
  </si>
  <si>
    <t>JCLx</t>
  </si>
  <si>
    <t>Gonçalo Freitas</t>
  </si>
  <si>
    <t>Leandro Cresol</t>
  </si>
  <si>
    <t>CAAL</t>
  </si>
  <si>
    <t>António Coimbra</t>
  </si>
  <si>
    <t>JCLX</t>
  </si>
  <si>
    <t>-60 Kg</t>
  </si>
  <si>
    <t>André Cravo</t>
  </si>
  <si>
    <t>António Couto</t>
  </si>
  <si>
    <t>Caetano Cardoso</t>
  </si>
  <si>
    <t>Tiago Almeida</t>
  </si>
  <si>
    <t>SAD</t>
  </si>
  <si>
    <t>JCPD</t>
  </si>
  <si>
    <t>ULHT</t>
  </si>
  <si>
    <t>-66 Kg</t>
  </si>
  <si>
    <t>Renato Ferreira</t>
  </si>
  <si>
    <t>João Pinho</t>
  </si>
  <si>
    <t>Pedro Bacalhau</t>
  </si>
  <si>
    <t>Guilherme Antunes</t>
  </si>
  <si>
    <t>Luis Cunha</t>
  </si>
  <si>
    <t>Manuel Simões</t>
  </si>
  <si>
    <t>EFLS</t>
  </si>
  <si>
    <t>EJND</t>
  </si>
  <si>
    <t>-73 Kg</t>
  </si>
  <si>
    <t>-90 Kg</t>
  </si>
  <si>
    <t>João Rodrigues</t>
  </si>
  <si>
    <t>Henrique Lopes</t>
  </si>
  <si>
    <t>Miguel Salgueiro</t>
  </si>
  <si>
    <t>João Almeida</t>
  </si>
  <si>
    <t>Nuno Rato</t>
  </si>
  <si>
    <t>BFC</t>
  </si>
  <si>
    <t>GCP</t>
  </si>
  <si>
    <t>João Marchã</t>
  </si>
  <si>
    <t>Pedro Horta</t>
  </si>
  <si>
    <t>Francisco Ribeiro</t>
  </si>
  <si>
    <t>Francisco Sousa</t>
  </si>
  <si>
    <t>Jaime Santos</t>
  </si>
  <si>
    <t>Guilherme Salvador</t>
  </si>
  <si>
    <t>SLB</t>
  </si>
  <si>
    <t>Teresa Castro</t>
  </si>
  <si>
    <t>Ana Agulhas</t>
  </si>
  <si>
    <t>-57 Kg</t>
  </si>
  <si>
    <t>Filipa Silva</t>
  </si>
  <si>
    <t>Pedro Silva</t>
  </si>
  <si>
    <t>Ricardo Lopes</t>
  </si>
  <si>
    <t>-63 Kg</t>
  </si>
  <si>
    <t>Leonor Gonçalves</t>
  </si>
  <si>
    <t>Alexandra Doros</t>
  </si>
  <si>
    <t>7º</t>
  </si>
  <si>
    <t>T. Costa Matos</t>
  </si>
  <si>
    <t>Nuno Pereira</t>
  </si>
  <si>
    <t>Rui Azevedo</t>
  </si>
  <si>
    <t>JCSJ</t>
  </si>
  <si>
    <t>Maria Siderot</t>
  </si>
  <si>
    <t>Joana Fernandes</t>
  </si>
  <si>
    <t>Carolina Silva</t>
  </si>
  <si>
    <t>JCC</t>
  </si>
  <si>
    <t>Cristiana Santos</t>
  </si>
  <si>
    <t>11º</t>
  </si>
  <si>
    <t>8º</t>
  </si>
  <si>
    <t>-44 Kg</t>
  </si>
  <si>
    <t>Francisca Nunes</t>
  </si>
  <si>
    <t>APEL</t>
  </si>
  <si>
    <t>MANH</t>
  </si>
  <si>
    <t>Patrícia Matias</t>
  </si>
  <si>
    <t>Alexandra Silva</t>
  </si>
  <si>
    <t>Carolina Estevão</t>
  </si>
  <si>
    <t>CCDM</t>
  </si>
  <si>
    <t>JCVa</t>
  </si>
  <si>
    <t>Vanessa Barbosa</t>
  </si>
  <si>
    <t>Mafalda Ezequiel</t>
  </si>
  <si>
    <t>JCP</t>
  </si>
  <si>
    <t>Beatriz Fernandes</t>
  </si>
  <si>
    <t>JCAl</t>
  </si>
  <si>
    <t>Beatriz Neto</t>
  </si>
  <si>
    <t>CJPo</t>
  </si>
  <si>
    <t>Mafalda Sachim</t>
  </si>
  <si>
    <t>Catarina Aleixo</t>
  </si>
  <si>
    <t>SCOCS</t>
  </si>
  <si>
    <t>Andreia Loureiro</t>
  </si>
  <si>
    <t>Ana Neves</t>
  </si>
  <si>
    <t>Joana Silva</t>
  </si>
  <si>
    <t>Madalena Pereira</t>
  </si>
  <si>
    <t>Maria Bernardo</t>
  </si>
  <si>
    <t>CJRG</t>
  </si>
  <si>
    <t>-70 Kg</t>
  </si>
  <si>
    <t>Filipa Sousa</t>
  </si>
  <si>
    <t>Beatriz Mendes</t>
  </si>
  <si>
    <t>Ana Gonçalves</t>
  </si>
  <si>
    <t>Teresa Malha</t>
  </si>
  <si>
    <t>Mónica Amaral</t>
  </si>
  <si>
    <t>Vera Dias</t>
  </si>
  <si>
    <t>EJC</t>
  </si>
  <si>
    <t>JCPt</t>
  </si>
  <si>
    <t>+70 Kg</t>
  </si>
  <si>
    <t>Patricia Sampaio</t>
  </si>
  <si>
    <t>SFGP</t>
  </si>
  <si>
    <t>Beatriz Milheiro</t>
  </si>
  <si>
    <t>Angela Silva</t>
  </si>
  <si>
    <t>Inês Moreira</t>
  </si>
  <si>
    <t>CJLo</t>
  </si>
  <si>
    <t>EJAH</t>
  </si>
  <si>
    <t>-50 Kg</t>
  </si>
  <si>
    <t>Lucas Catarino</t>
  </si>
  <si>
    <t>André Diogo</t>
  </si>
  <si>
    <t>Rui Nobre</t>
  </si>
  <si>
    <t>Ricardo Ventura</t>
  </si>
  <si>
    <t>JCCb</t>
  </si>
  <si>
    <t>Vasco Revés</t>
  </si>
  <si>
    <t>Daniel Santos</t>
  </si>
  <si>
    <t>Filipe Campos</t>
  </si>
  <si>
    <t>Rodrigo Lopes</t>
  </si>
  <si>
    <t>Bruno Barros</t>
  </si>
  <si>
    <t>SCOSC</t>
  </si>
  <si>
    <t>Fábio Borges</t>
  </si>
  <si>
    <t>António Ramos</t>
  </si>
  <si>
    <t>Francisco Costa</t>
  </si>
  <si>
    <t>JUBA</t>
  </si>
  <si>
    <t>João Fernando</t>
  </si>
  <si>
    <t>ACMC</t>
  </si>
  <si>
    <t>Filipe Soares</t>
  </si>
  <si>
    <t>Ruben Correia</t>
  </si>
  <si>
    <t>Miguel Alves</t>
  </si>
  <si>
    <t>Bernardo Valente</t>
  </si>
  <si>
    <t>Miguel Guerreiro</t>
  </si>
  <si>
    <t xml:space="preserve">Miguel Silva </t>
  </si>
  <si>
    <t>Leonardo Azevedo</t>
  </si>
  <si>
    <t>CNF</t>
  </si>
  <si>
    <t>João Botelho</t>
  </si>
  <si>
    <t>Diogo Brites</t>
  </si>
  <si>
    <t>Diogo Pedrosa</t>
  </si>
  <si>
    <t>Ivan Ramos</t>
  </si>
  <si>
    <t>Marco Oliveira</t>
  </si>
  <si>
    <t>CJRi</t>
  </si>
  <si>
    <t>CJPr</t>
  </si>
  <si>
    <t>-100 Kg</t>
  </si>
  <si>
    <t>+100 Kg</t>
  </si>
  <si>
    <t>Alexandre Teodósio</t>
  </si>
  <si>
    <t>Francisco Mendes</t>
  </si>
  <si>
    <t>Vasco Rompão</t>
  </si>
  <si>
    <t>Miguel Rodrigues</t>
  </si>
  <si>
    <t>João Pires</t>
  </si>
  <si>
    <t>CPMC</t>
  </si>
  <si>
    <t>Manh</t>
  </si>
  <si>
    <t>6º</t>
  </si>
  <si>
    <t>9º</t>
  </si>
  <si>
    <t>10º</t>
  </si>
  <si>
    <t>13º</t>
  </si>
  <si>
    <t>14º</t>
  </si>
  <si>
    <t>Nicolas Ferreira</t>
  </si>
  <si>
    <t>JCAlb</t>
  </si>
  <si>
    <t>Carlos Carvalho</t>
  </si>
  <si>
    <t>Open Açores</t>
  </si>
  <si>
    <t>Open Coimbra</t>
  </si>
  <si>
    <t>Luís Sabino</t>
  </si>
  <si>
    <t>Marcio Dias</t>
  </si>
  <si>
    <t>Ivo Vaz</t>
  </si>
  <si>
    <t>André Rocha</t>
  </si>
  <si>
    <t>Soraia Ribeiro</t>
  </si>
  <si>
    <t>Inês Ascenção</t>
  </si>
  <si>
    <t>Joana Carvalho</t>
  </si>
  <si>
    <t>Marta Fonseca</t>
  </si>
  <si>
    <t>Leonor Silva</t>
  </si>
  <si>
    <t>Joana Batista</t>
  </si>
  <si>
    <t>Inês Sales</t>
  </si>
  <si>
    <t>Daniel Costa</t>
  </si>
  <si>
    <t>Emanuel Martins</t>
  </si>
  <si>
    <t>SCSa</t>
  </si>
  <si>
    <t>Rogério Campos</t>
  </si>
  <si>
    <t>CJP</t>
  </si>
  <si>
    <t>Bruno Rego</t>
  </si>
  <si>
    <t>Leonardo Pinheiro</t>
  </si>
  <si>
    <t>JCV</t>
  </si>
  <si>
    <t>Ihor Kucherha</t>
  </si>
  <si>
    <t>José Carvalho</t>
  </si>
  <si>
    <t>Gonçalo Pascoal</t>
  </si>
  <si>
    <t>Henrique Castro</t>
  </si>
  <si>
    <t>João Patrício</t>
  </si>
  <si>
    <t>Gustavo Mendes</t>
  </si>
  <si>
    <t>ARSM</t>
  </si>
  <si>
    <t>Ricardo Bastos</t>
  </si>
  <si>
    <t>JUVa</t>
  </si>
  <si>
    <t>José Bernardo</t>
  </si>
  <si>
    <t>MCL</t>
  </si>
  <si>
    <t>João Marques</t>
  </si>
  <si>
    <t>Afonso Carvalho</t>
  </si>
  <si>
    <t>Ruben Dias</t>
  </si>
  <si>
    <t>Tiago Janeiro</t>
  </si>
  <si>
    <t>SCT</t>
  </si>
  <si>
    <t>André Silva</t>
  </si>
  <si>
    <t>JUCm</t>
  </si>
  <si>
    <t>Gustavo Monteiro</t>
  </si>
  <si>
    <t>Francisco Padilha</t>
  </si>
  <si>
    <t>Bruno Pires</t>
  </si>
  <si>
    <t>12º</t>
  </si>
  <si>
    <t>15º</t>
  </si>
  <si>
    <t>Francisco Freches</t>
  </si>
  <si>
    <t>16º</t>
  </si>
  <si>
    <t>39º</t>
  </si>
  <si>
    <t>47º</t>
  </si>
  <si>
    <t>Coimbra</t>
  </si>
  <si>
    <t>Lisboa</t>
  </si>
  <si>
    <t xml:space="preserve"> Franquinho</t>
  </si>
  <si>
    <t>Bernardo Oliveira</t>
  </si>
  <si>
    <t>20º</t>
  </si>
  <si>
    <t>28º</t>
  </si>
  <si>
    <t>61º</t>
  </si>
  <si>
    <t>74º</t>
  </si>
  <si>
    <t>78º</t>
  </si>
  <si>
    <t>29</t>
  </si>
  <si>
    <t>Bernardo Duarte</t>
  </si>
  <si>
    <t>17º</t>
  </si>
  <si>
    <t>18º</t>
  </si>
  <si>
    <t>19º</t>
  </si>
  <si>
    <t>21º</t>
  </si>
  <si>
    <t>22º</t>
  </si>
  <si>
    <t>24º</t>
  </si>
  <si>
    <t>26º</t>
  </si>
  <si>
    <t>29º</t>
  </si>
  <si>
    <t>36º</t>
  </si>
  <si>
    <t>41º</t>
  </si>
  <si>
    <t>48º</t>
  </si>
  <si>
    <t>-78 Kg</t>
  </si>
  <si>
    <t>23º</t>
  </si>
  <si>
    <t>25º</t>
  </si>
  <si>
    <t>31º</t>
  </si>
  <si>
    <t>33º</t>
  </si>
  <si>
    <t>38º</t>
  </si>
  <si>
    <t>49º</t>
  </si>
  <si>
    <t>50º</t>
  </si>
  <si>
    <t>53º</t>
  </si>
  <si>
    <t>55º</t>
  </si>
  <si>
    <t>56º</t>
  </si>
  <si>
    <t>57º</t>
  </si>
  <si>
    <t>59º</t>
  </si>
  <si>
    <t>76º</t>
  </si>
  <si>
    <t>91º</t>
  </si>
  <si>
    <t>92º</t>
  </si>
  <si>
    <t>100º</t>
  </si>
  <si>
    <t>111º</t>
  </si>
  <si>
    <t>112º</t>
  </si>
  <si>
    <t>121º</t>
  </si>
  <si>
    <t>European Cup Lignano</t>
  </si>
  <si>
    <t>European Cup Corunha</t>
  </si>
  <si>
    <t>David Reis</t>
  </si>
  <si>
    <t>European Cup Leibnitz</t>
  </si>
  <si>
    <t>Campeonato Nacional</t>
  </si>
  <si>
    <t>European Cup Portugal</t>
  </si>
  <si>
    <t>European Cup Paks</t>
  </si>
  <si>
    <t>European Cup Berlin</t>
  </si>
  <si>
    <t>European Cup Polonia</t>
  </si>
  <si>
    <t xml:space="preserve">European Championship </t>
  </si>
  <si>
    <t>IX Torneio Ana Hormigo</t>
  </si>
  <si>
    <t>José Cardoso</t>
  </si>
  <si>
    <t>Rafael Pina</t>
  </si>
  <si>
    <t>Pedro Machado</t>
  </si>
  <si>
    <t>SCBM</t>
  </si>
  <si>
    <t>Sofia Cardoso</t>
  </si>
  <si>
    <t>Maria  Nunes</t>
  </si>
  <si>
    <t>GDFe</t>
  </si>
  <si>
    <t>Sara Santos</t>
  </si>
  <si>
    <t>Renata Fernandes</t>
  </si>
  <si>
    <t>Gronçalo Freitas</t>
  </si>
  <si>
    <t>Daniel Stern</t>
  </si>
  <si>
    <t>Vasco Ribeiro</t>
  </si>
  <si>
    <t>João Lopes</t>
  </si>
  <si>
    <t>Francisco Maleitas</t>
  </si>
  <si>
    <t>Jaques Rico</t>
  </si>
  <si>
    <t>André Pinho</t>
  </si>
  <si>
    <t>AJCB</t>
  </si>
  <si>
    <t>Vitor Gueirinhas</t>
  </si>
  <si>
    <t>Vicente Rovira</t>
  </si>
  <si>
    <t>+90 Kg</t>
  </si>
  <si>
    <t>Artur Matias</t>
  </si>
  <si>
    <t>Pedro Almeida</t>
  </si>
  <si>
    <t>Rodrigo Amaral</t>
  </si>
  <si>
    <t>Eduardo Silva</t>
  </si>
  <si>
    <t>Diogo Pinto</t>
  </si>
  <si>
    <t>José Araújo</t>
  </si>
  <si>
    <t>ARCAP</t>
  </si>
  <si>
    <t>Rodrigo Ponte</t>
  </si>
  <si>
    <t>Jlag</t>
  </si>
  <si>
    <t>Diogo Fagulha</t>
  </si>
  <si>
    <t>João Gamboa</t>
  </si>
  <si>
    <t>Frederico Direito</t>
  </si>
  <si>
    <t>Bernardo Alves</t>
  </si>
  <si>
    <t>JCA</t>
  </si>
  <si>
    <t>Carlos Mauricio</t>
  </si>
  <si>
    <t>Guilherme Viegas</t>
  </si>
  <si>
    <t>Pedro Antunes</t>
  </si>
  <si>
    <t>Pedro Pereira</t>
  </si>
  <si>
    <t>Diogo Guerreiro</t>
  </si>
  <si>
    <t>+78 Kg</t>
  </si>
  <si>
    <t>Inês Faustino</t>
  </si>
  <si>
    <t>Eva Mendes</t>
  </si>
  <si>
    <t>Joana Baptista</t>
  </si>
  <si>
    <t>Mariana Vieira</t>
  </si>
  <si>
    <t>Mariana Correia</t>
  </si>
  <si>
    <t>CJTN</t>
  </si>
  <si>
    <t>Susana Alvarinhas</t>
  </si>
  <si>
    <t>MC</t>
  </si>
  <si>
    <t>Diana Valença</t>
  </si>
  <si>
    <t>Torneio KK</t>
  </si>
  <si>
    <t>Marta Silva</t>
  </si>
  <si>
    <t xml:space="preserve"> T. Carlos Franquinho</t>
  </si>
  <si>
    <t>142º</t>
  </si>
  <si>
    <t>155º</t>
  </si>
  <si>
    <t>161º</t>
  </si>
  <si>
    <t>175º</t>
  </si>
  <si>
    <t>182º</t>
  </si>
  <si>
    <t>186º</t>
  </si>
  <si>
    <t>188º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</si>
</sst>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1" fillId="4" borderId="10" xfId="0" applyNumberFormat="1" applyFon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vertical="center"/>
    </xf>
    <xf numFmtId="14" fontId="1" fillId="5" borderId="10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0" fillId="0" borderId="1" xfId="0" applyNumberFormat="1" applyBorder="1"/>
    <xf numFmtId="2" fontId="0" fillId="0" borderId="12" xfId="0" applyNumberFormat="1" applyBorder="1"/>
    <xf numFmtId="2" fontId="0" fillId="3" borderId="1" xfId="0" applyNumberForma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9" xfId="0" applyNumberFormat="1" applyFont="1" applyFill="1" applyBorder="1" applyAlignment="1">
      <alignment horizontal="center" vertical="center"/>
    </xf>
    <xf numFmtId="2" fontId="4" fillId="3" borderId="13" xfId="0" applyNumberFormat="1" applyFont="1" applyFill="1" applyBorder="1" applyAlignment="1">
      <alignment horizontal="center" vertical="center"/>
    </xf>
    <xf numFmtId="2" fontId="4" fillId="3" borderId="12" xfId="0" applyNumberFormat="1" applyFon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/>
    </xf>
    <xf numFmtId="2" fontId="0" fillId="0" borderId="13" xfId="0" applyNumberFormat="1" applyBorder="1"/>
    <xf numFmtId="49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4" fontId="1" fillId="6" borderId="11" xfId="0" applyNumberFormat="1" applyFont="1" applyFill="1" applyBorder="1" applyAlignment="1">
      <alignment horizontal="center" vertical="center"/>
    </xf>
    <xf numFmtId="14" fontId="1" fillId="7" borderId="11" xfId="0" applyNumberFormat="1" applyFont="1" applyFill="1" applyBorder="1" applyAlignment="1">
      <alignment horizontal="center" vertical="center"/>
    </xf>
    <xf numFmtId="14" fontId="1" fillId="7" borderId="10" xfId="0" applyNumberFormat="1" applyFont="1" applyFill="1" applyBorder="1" applyAlignment="1">
      <alignment horizontal="center" vertical="center"/>
    </xf>
    <xf numFmtId="14" fontId="1" fillId="6" borderId="10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 wrapText="1"/>
    </xf>
    <xf numFmtId="2" fontId="0" fillId="0" borderId="20" xfId="0" applyNumberForma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2" fontId="4" fillId="0" borderId="23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 vertical="center"/>
    </xf>
    <xf numFmtId="2" fontId="0" fillId="0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Border="1"/>
    <xf numFmtId="1" fontId="4" fillId="0" borderId="14" xfId="0" applyNumberFormat="1" applyFont="1" applyFill="1" applyBorder="1" applyAlignment="1">
      <alignment horizontal="center" vertical="center"/>
    </xf>
    <xf numFmtId="2" fontId="0" fillId="0" borderId="31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3"/>
  <sheetViews>
    <sheetView zoomScale="98" zoomScaleNormal="98" workbookViewId="0">
      <selection activeCell="I17" sqref="I17"/>
    </sheetView>
  </sheetViews>
  <sheetFormatPr defaultRowHeight="15" x14ac:dyDescent="0.25"/>
  <cols>
    <col min="1" max="1" width="6.5703125" bestFit="1" customWidth="1"/>
    <col min="2" max="2" width="19.5703125" customWidth="1"/>
    <col min="3" max="3" width="6.7109375" bestFit="1" customWidth="1"/>
    <col min="4" max="4" width="11" customWidth="1"/>
    <col min="5" max="5" width="10.85546875" customWidth="1"/>
    <col min="6" max="6" width="11.140625" customWidth="1"/>
    <col min="7" max="7" width="12" customWidth="1"/>
    <col min="8" max="8" width="11.5703125" bestFit="1" customWidth="1"/>
    <col min="9" max="9" width="11.28515625" customWidth="1"/>
    <col min="10" max="10" width="11.28515625" bestFit="1" customWidth="1"/>
    <col min="11" max="20" width="10.7109375" customWidth="1"/>
    <col min="21" max="21" width="11.42578125" customWidth="1"/>
    <col min="22" max="22" width="14.28515625" customWidth="1"/>
    <col min="23" max="23" width="7.42578125" customWidth="1"/>
    <col min="24" max="24" width="5.5703125" customWidth="1"/>
  </cols>
  <sheetData>
    <row r="1" spans="1:24" ht="15" customHeight="1" x14ac:dyDescent="0.25">
      <c r="A1" s="95" t="s">
        <v>10</v>
      </c>
      <c r="B1" s="95" t="s">
        <v>0</v>
      </c>
      <c r="C1" s="95" t="s">
        <v>1</v>
      </c>
      <c r="D1" s="97" t="s">
        <v>22</v>
      </c>
      <c r="E1" s="87" t="s">
        <v>225</v>
      </c>
      <c r="F1" s="87" t="s">
        <v>226</v>
      </c>
      <c r="G1" s="89" t="s">
        <v>74</v>
      </c>
      <c r="H1" s="87" t="s">
        <v>177</v>
      </c>
      <c r="I1" s="87" t="s">
        <v>227</v>
      </c>
      <c r="J1" s="89" t="s">
        <v>271</v>
      </c>
      <c r="K1" s="85" t="s">
        <v>272</v>
      </c>
      <c r="L1" s="85" t="s">
        <v>267</v>
      </c>
      <c r="M1" s="85" t="s">
        <v>268</v>
      </c>
      <c r="N1" s="85" t="s">
        <v>270</v>
      </c>
      <c r="O1" s="85" t="s">
        <v>273</v>
      </c>
      <c r="P1" s="87" t="s">
        <v>277</v>
      </c>
      <c r="Q1" s="85" t="s">
        <v>275</v>
      </c>
      <c r="R1" s="85" t="s">
        <v>274</v>
      </c>
      <c r="S1" s="85" t="s">
        <v>276</v>
      </c>
      <c r="T1" s="87" t="s">
        <v>178</v>
      </c>
      <c r="U1" s="89" t="s">
        <v>327</v>
      </c>
      <c r="V1" s="99" t="s">
        <v>20</v>
      </c>
      <c r="W1" s="99" t="s">
        <v>6</v>
      </c>
      <c r="X1" s="99" t="s">
        <v>21</v>
      </c>
    </row>
    <row r="2" spans="1:24" ht="32.25" customHeight="1" thickBot="1" x14ac:dyDescent="0.3">
      <c r="A2" s="96"/>
      <c r="B2" s="96"/>
      <c r="C2" s="96"/>
      <c r="D2" s="98"/>
      <c r="E2" s="91"/>
      <c r="F2" s="88"/>
      <c r="G2" s="90"/>
      <c r="H2" s="91"/>
      <c r="I2" s="91"/>
      <c r="J2" s="90"/>
      <c r="K2" s="86"/>
      <c r="L2" s="86"/>
      <c r="M2" s="86"/>
      <c r="N2" s="86"/>
      <c r="O2" s="86"/>
      <c r="P2" s="88"/>
      <c r="Q2" s="86"/>
      <c r="R2" s="86"/>
      <c r="S2" s="102"/>
      <c r="T2" s="91"/>
      <c r="U2" s="103"/>
      <c r="V2" s="100"/>
      <c r="W2" s="100"/>
      <c r="X2" s="100"/>
    </row>
    <row r="3" spans="1:24" ht="15.75" thickBot="1" x14ac:dyDescent="0.3">
      <c r="A3" s="92"/>
      <c r="B3" s="93"/>
      <c r="C3" s="94"/>
      <c r="D3" s="6">
        <v>2015</v>
      </c>
      <c r="E3" s="54">
        <v>42378</v>
      </c>
      <c r="F3" s="54">
        <v>42379</v>
      </c>
      <c r="G3" s="53">
        <v>42399</v>
      </c>
      <c r="H3" s="54">
        <v>42407</v>
      </c>
      <c r="I3" s="54">
        <v>42420</v>
      </c>
      <c r="J3" s="53">
        <v>42427</v>
      </c>
      <c r="K3" s="28">
        <v>42441</v>
      </c>
      <c r="L3" s="28">
        <v>42470</v>
      </c>
      <c r="M3" s="28">
        <v>42511</v>
      </c>
      <c r="N3" s="28">
        <v>42518</v>
      </c>
      <c r="O3" s="28">
        <v>42560</v>
      </c>
      <c r="P3" s="55">
        <v>42567</v>
      </c>
      <c r="Q3" s="28">
        <v>42568</v>
      </c>
      <c r="R3" s="28">
        <v>42582</v>
      </c>
      <c r="S3" s="28">
        <v>42630</v>
      </c>
      <c r="T3" s="55">
        <v>42651</v>
      </c>
      <c r="U3" s="56">
        <v>42673</v>
      </c>
      <c r="V3" s="101"/>
      <c r="W3" s="100"/>
      <c r="X3" s="100"/>
    </row>
    <row r="4" spans="1:24" x14ac:dyDescent="0.25">
      <c r="A4" s="3" t="s">
        <v>127</v>
      </c>
      <c r="B4" s="5" t="s">
        <v>128</v>
      </c>
      <c r="C4" s="5" t="s">
        <v>47</v>
      </c>
      <c r="D4" s="31"/>
      <c r="E4" s="31"/>
      <c r="F4" s="31"/>
      <c r="G4" s="24"/>
      <c r="H4" s="24"/>
      <c r="I4" s="24"/>
      <c r="J4" s="24">
        <f>25*1.25</f>
        <v>31.25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9">
        <f t="shared" ref="V4:V9" si="0">D4+K4+L4+M4</f>
        <v>0</v>
      </c>
      <c r="W4" s="25">
        <f>SUM(D4:U4)</f>
        <v>31.25</v>
      </c>
      <c r="X4" s="4" t="s">
        <v>15</v>
      </c>
    </row>
    <row r="5" spans="1:24" x14ac:dyDescent="0.25">
      <c r="A5" s="3" t="s">
        <v>127</v>
      </c>
      <c r="B5" s="5" t="s">
        <v>129</v>
      </c>
      <c r="C5" s="5" t="s">
        <v>132</v>
      </c>
      <c r="D5" s="31"/>
      <c r="E5" s="31">
        <v>10</v>
      </c>
      <c r="F5" s="31"/>
      <c r="G5" s="24"/>
      <c r="H5" s="24"/>
      <c r="I5" s="24"/>
      <c r="J5" s="24">
        <f>15*1.25</f>
        <v>18.75</v>
      </c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9">
        <f t="shared" si="0"/>
        <v>0</v>
      </c>
      <c r="W5" s="25">
        <f t="shared" ref="W5:W68" si="1">SUM(D5:U5)</f>
        <v>28.75</v>
      </c>
      <c r="X5" s="4" t="s">
        <v>16</v>
      </c>
    </row>
    <row r="6" spans="1:24" x14ac:dyDescent="0.25">
      <c r="A6" s="3" t="s">
        <v>127</v>
      </c>
      <c r="B6" s="5" t="s">
        <v>130</v>
      </c>
      <c r="C6" s="5" t="s">
        <v>47</v>
      </c>
      <c r="D6" s="31"/>
      <c r="E6" s="31"/>
      <c r="F6" s="31"/>
      <c r="G6" s="24"/>
      <c r="H6" s="24"/>
      <c r="I6" s="24"/>
      <c r="J6" s="24">
        <f>10*1.25</f>
        <v>12.5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9">
        <f t="shared" si="0"/>
        <v>0</v>
      </c>
      <c r="W6" s="25">
        <f t="shared" si="1"/>
        <v>12.5</v>
      </c>
      <c r="X6" s="4" t="s">
        <v>17</v>
      </c>
    </row>
    <row r="7" spans="1:24" x14ac:dyDescent="0.25">
      <c r="A7" s="3" t="s">
        <v>127</v>
      </c>
      <c r="B7" s="5" t="s">
        <v>131</v>
      </c>
      <c r="C7" s="5" t="s">
        <v>38</v>
      </c>
      <c r="D7" s="31"/>
      <c r="E7" s="31"/>
      <c r="F7" s="31"/>
      <c r="G7" s="24"/>
      <c r="H7" s="24"/>
      <c r="I7" s="24"/>
      <c r="J7" s="24">
        <f>10*1.25</f>
        <v>12.5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9">
        <f t="shared" si="0"/>
        <v>0</v>
      </c>
      <c r="W7" s="25">
        <f t="shared" si="1"/>
        <v>12.5</v>
      </c>
      <c r="X7" s="4" t="s">
        <v>17</v>
      </c>
    </row>
    <row r="8" spans="1:24" x14ac:dyDescent="0.25">
      <c r="A8" s="3" t="s">
        <v>127</v>
      </c>
      <c r="B8" s="5" t="s">
        <v>228</v>
      </c>
      <c r="C8" s="5" t="s">
        <v>132</v>
      </c>
      <c r="D8" s="31"/>
      <c r="E8" s="31">
        <v>6</v>
      </c>
      <c r="F8" s="31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9">
        <f t="shared" si="0"/>
        <v>0</v>
      </c>
      <c r="W8" s="25">
        <f t="shared" si="1"/>
        <v>6</v>
      </c>
      <c r="X8" s="4" t="s">
        <v>18</v>
      </c>
    </row>
    <row r="9" spans="1:24" x14ac:dyDescent="0.25">
      <c r="A9" s="3" t="s">
        <v>127</v>
      </c>
      <c r="B9" s="5" t="s">
        <v>190</v>
      </c>
      <c r="C9" s="5" t="s">
        <v>132</v>
      </c>
      <c r="D9" s="31"/>
      <c r="E9" s="31">
        <v>2</v>
      </c>
      <c r="F9" s="31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9">
        <f t="shared" si="0"/>
        <v>0</v>
      </c>
      <c r="W9" s="25">
        <f t="shared" si="1"/>
        <v>2</v>
      </c>
      <c r="X9" s="4" t="s">
        <v>169</v>
      </c>
    </row>
    <row r="10" spans="1:24" x14ac:dyDescent="0.25">
      <c r="A10" s="7"/>
      <c r="B10" s="8"/>
      <c r="C10" s="8"/>
      <c r="D10" s="44"/>
      <c r="E10" s="44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3"/>
      <c r="W10" s="19"/>
      <c r="X10" s="18"/>
    </row>
    <row r="11" spans="1:24" x14ac:dyDescent="0.25">
      <c r="A11" s="3" t="s">
        <v>23</v>
      </c>
      <c r="B11" s="5" t="s">
        <v>163</v>
      </c>
      <c r="C11" s="5" t="s">
        <v>3</v>
      </c>
      <c r="D11" s="31"/>
      <c r="E11" s="31"/>
      <c r="F11" s="31"/>
      <c r="G11" s="24"/>
      <c r="H11" s="24"/>
      <c r="I11" s="24"/>
      <c r="J11" s="24"/>
      <c r="K11" s="24"/>
      <c r="L11" s="24"/>
      <c r="M11" s="24">
        <f>36*1.1</f>
        <v>39.6</v>
      </c>
      <c r="N11" s="24">
        <v>24</v>
      </c>
      <c r="O11" s="24"/>
      <c r="P11" s="24"/>
      <c r="Q11" s="24"/>
      <c r="R11" s="24"/>
      <c r="S11" s="24"/>
      <c r="T11" s="24"/>
      <c r="U11" s="24"/>
      <c r="V11" s="29">
        <f>D11+K11+L11+M11+N11</f>
        <v>63.6</v>
      </c>
      <c r="W11" s="25">
        <f t="shared" si="1"/>
        <v>63.6</v>
      </c>
      <c r="X11" s="4" t="s">
        <v>15</v>
      </c>
    </row>
    <row r="12" spans="1:24" x14ac:dyDescent="0.25">
      <c r="A12" s="3" t="s">
        <v>23</v>
      </c>
      <c r="B12" s="5" t="s">
        <v>133</v>
      </c>
      <c r="C12" s="5" t="s">
        <v>2</v>
      </c>
      <c r="D12" s="31"/>
      <c r="E12" s="31"/>
      <c r="F12" s="31"/>
      <c r="G12" s="24"/>
      <c r="H12" s="24"/>
      <c r="I12" s="24"/>
      <c r="J12" s="24">
        <f>15*1.5</f>
        <v>22.5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9">
        <f t="shared" ref="V12:V28" si="2">D12+K12+L12+M12</f>
        <v>0</v>
      </c>
      <c r="W12" s="25">
        <f t="shared" si="1"/>
        <v>22.5</v>
      </c>
      <c r="X12" s="4" t="s">
        <v>16</v>
      </c>
    </row>
    <row r="13" spans="1:24" x14ac:dyDescent="0.25">
      <c r="A13" s="3" t="s">
        <v>23</v>
      </c>
      <c r="B13" s="5" t="s">
        <v>27</v>
      </c>
      <c r="C13" s="5" t="s">
        <v>28</v>
      </c>
      <c r="D13" s="31"/>
      <c r="E13" s="31"/>
      <c r="F13" s="31">
        <f>4*1.25</f>
        <v>5</v>
      </c>
      <c r="G13" s="24"/>
      <c r="H13" s="24"/>
      <c r="I13" s="24"/>
      <c r="J13" s="24">
        <f>10*1.5</f>
        <v>15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9">
        <f t="shared" si="2"/>
        <v>0</v>
      </c>
      <c r="W13" s="25">
        <f t="shared" si="1"/>
        <v>20</v>
      </c>
      <c r="X13" s="4" t="s">
        <v>17</v>
      </c>
    </row>
    <row r="14" spans="1:24" x14ac:dyDescent="0.25">
      <c r="A14" s="3" t="s">
        <v>23</v>
      </c>
      <c r="B14" s="5" t="s">
        <v>134</v>
      </c>
      <c r="C14" s="5" t="s">
        <v>28</v>
      </c>
      <c r="D14" s="23"/>
      <c r="E14" s="23"/>
      <c r="F14" s="23"/>
      <c r="G14" s="27"/>
      <c r="H14" s="27"/>
      <c r="I14" s="27"/>
      <c r="J14" s="27">
        <f>10*1.5</f>
        <v>15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9">
        <f t="shared" si="2"/>
        <v>0</v>
      </c>
      <c r="W14" s="25">
        <f t="shared" si="1"/>
        <v>15</v>
      </c>
      <c r="X14" s="4" t="s">
        <v>19</v>
      </c>
    </row>
    <row r="15" spans="1:24" x14ac:dyDescent="0.25">
      <c r="A15" s="3" t="s">
        <v>23</v>
      </c>
      <c r="B15" s="5" t="s">
        <v>191</v>
      </c>
      <c r="C15" s="5" t="s">
        <v>192</v>
      </c>
      <c r="D15" s="23"/>
      <c r="E15" s="23">
        <v>10</v>
      </c>
      <c r="F15" s="23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>
        <v>5</v>
      </c>
      <c r="U15" s="27"/>
      <c r="V15" s="29">
        <f t="shared" si="2"/>
        <v>0</v>
      </c>
      <c r="W15" s="25">
        <f t="shared" si="1"/>
        <v>15</v>
      </c>
      <c r="X15" s="4" t="s">
        <v>19</v>
      </c>
    </row>
    <row r="16" spans="1:24" x14ac:dyDescent="0.25">
      <c r="A16" s="3" t="s">
        <v>23</v>
      </c>
      <c r="B16" s="5" t="s">
        <v>29</v>
      </c>
      <c r="C16" s="5" t="s">
        <v>30</v>
      </c>
      <c r="D16" s="23"/>
      <c r="E16" s="23"/>
      <c r="F16" s="23">
        <f>4*1.25</f>
        <v>5</v>
      </c>
      <c r="G16" s="27"/>
      <c r="H16" s="24"/>
      <c r="I16" s="24"/>
      <c r="J16" s="24">
        <f>1.5*6</f>
        <v>9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9">
        <f t="shared" si="2"/>
        <v>0</v>
      </c>
      <c r="W16" s="25">
        <f t="shared" si="1"/>
        <v>14</v>
      </c>
      <c r="X16" s="4" t="s">
        <v>169</v>
      </c>
    </row>
    <row r="17" spans="1:24" x14ac:dyDescent="0.25">
      <c r="A17" s="3" t="s">
        <v>23</v>
      </c>
      <c r="B17" s="5" t="s">
        <v>313</v>
      </c>
      <c r="C17" s="5" t="s">
        <v>311</v>
      </c>
      <c r="D17" s="23"/>
      <c r="E17" s="23"/>
      <c r="F17" s="23"/>
      <c r="G17" s="27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>
        <v>12.5</v>
      </c>
      <c r="U17" s="24"/>
      <c r="V17" s="29">
        <f t="shared" si="2"/>
        <v>0</v>
      </c>
      <c r="W17" s="25">
        <f t="shared" si="1"/>
        <v>12.5</v>
      </c>
      <c r="X17" s="4" t="s">
        <v>73</v>
      </c>
    </row>
    <row r="18" spans="1:24" x14ac:dyDescent="0.25">
      <c r="A18" s="3" t="s">
        <v>23</v>
      </c>
      <c r="B18" s="5" t="s">
        <v>179</v>
      </c>
      <c r="C18" s="5" t="s">
        <v>77</v>
      </c>
      <c r="D18" s="23"/>
      <c r="E18" s="23"/>
      <c r="F18" s="23"/>
      <c r="G18" s="27"/>
      <c r="H18" s="24">
        <v>10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9">
        <f t="shared" si="2"/>
        <v>0</v>
      </c>
      <c r="W18" s="25">
        <f t="shared" si="1"/>
        <v>10</v>
      </c>
      <c r="X18" s="4" t="s">
        <v>84</v>
      </c>
    </row>
    <row r="19" spans="1:24" x14ac:dyDescent="0.25">
      <c r="A19" s="3" t="s">
        <v>23</v>
      </c>
      <c r="B19" s="5" t="s">
        <v>287</v>
      </c>
      <c r="C19" s="5" t="s">
        <v>30</v>
      </c>
      <c r="D19" s="23"/>
      <c r="E19" s="23"/>
      <c r="F19" s="23"/>
      <c r="G19" s="27"/>
      <c r="H19" s="24"/>
      <c r="I19" s="24"/>
      <c r="J19" s="24"/>
      <c r="K19" s="24"/>
      <c r="L19" s="24"/>
      <c r="M19" s="24"/>
      <c r="N19" s="24"/>
      <c r="O19" s="24"/>
      <c r="P19" s="24">
        <v>10</v>
      </c>
      <c r="Q19" s="24"/>
      <c r="R19" s="24"/>
      <c r="S19" s="24"/>
      <c r="T19" s="24"/>
      <c r="U19" s="24"/>
      <c r="V19" s="29">
        <f t="shared" si="2"/>
        <v>0</v>
      </c>
      <c r="W19" s="25">
        <f t="shared" si="1"/>
        <v>10</v>
      </c>
      <c r="X19" s="4" t="s">
        <v>84</v>
      </c>
    </row>
    <row r="20" spans="1:24" x14ac:dyDescent="0.25">
      <c r="A20" s="3" t="s">
        <v>23</v>
      </c>
      <c r="B20" s="5" t="s">
        <v>135</v>
      </c>
      <c r="C20" s="5" t="s">
        <v>38</v>
      </c>
      <c r="D20" s="23"/>
      <c r="E20" s="23"/>
      <c r="F20" s="23"/>
      <c r="G20" s="27"/>
      <c r="H20" s="24"/>
      <c r="I20" s="24"/>
      <c r="J20" s="24">
        <f>1.5*6</f>
        <v>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9">
        <f t="shared" si="2"/>
        <v>0</v>
      </c>
      <c r="W20" s="25">
        <f t="shared" si="1"/>
        <v>9</v>
      </c>
      <c r="X20" s="4" t="s">
        <v>171</v>
      </c>
    </row>
    <row r="21" spans="1:24" x14ac:dyDescent="0.25">
      <c r="A21" s="3" t="s">
        <v>23</v>
      </c>
      <c r="B21" s="5" t="s">
        <v>314</v>
      </c>
      <c r="C21" s="5" t="s">
        <v>121</v>
      </c>
      <c r="D21" s="23"/>
      <c r="E21" s="23"/>
      <c r="F21" s="23"/>
      <c r="G21" s="27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>
        <v>7.5</v>
      </c>
      <c r="U21" s="24"/>
      <c r="V21" s="29">
        <f t="shared" si="2"/>
        <v>0</v>
      </c>
      <c r="W21" s="25">
        <f t="shared" si="1"/>
        <v>7.5</v>
      </c>
      <c r="X21" s="4" t="s">
        <v>83</v>
      </c>
    </row>
    <row r="22" spans="1:24" x14ac:dyDescent="0.25">
      <c r="A22" s="3" t="s">
        <v>23</v>
      </c>
      <c r="B22" s="5" t="s">
        <v>26</v>
      </c>
      <c r="C22" s="5" t="s">
        <v>25</v>
      </c>
      <c r="D22" s="23"/>
      <c r="E22" s="23"/>
      <c r="F22" s="23">
        <f>6*1.25</f>
        <v>7.5</v>
      </c>
      <c r="G22" s="27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9">
        <f t="shared" si="2"/>
        <v>0</v>
      </c>
      <c r="W22" s="25">
        <f t="shared" si="1"/>
        <v>7.5</v>
      </c>
      <c r="X22" s="4" t="s">
        <v>83</v>
      </c>
    </row>
    <row r="23" spans="1:24" x14ac:dyDescent="0.25">
      <c r="A23" s="3" t="s">
        <v>23</v>
      </c>
      <c r="B23" s="5" t="s">
        <v>193</v>
      </c>
      <c r="C23" s="5" t="s">
        <v>194</v>
      </c>
      <c r="D23" s="23"/>
      <c r="E23" s="23">
        <v>6</v>
      </c>
      <c r="F23" s="23"/>
      <c r="G23" s="27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9">
        <f t="shared" si="2"/>
        <v>0</v>
      </c>
      <c r="W23" s="25">
        <f t="shared" si="1"/>
        <v>6</v>
      </c>
      <c r="X23" s="4" t="s">
        <v>172</v>
      </c>
    </row>
    <row r="24" spans="1:24" x14ac:dyDescent="0.25">
      <c r="A24" s="3" t="s">
        <v>23</v>
      </c>
      <c r="B24" s="5" t="s">
        <v>228</v>
      </c>
      <c r="C24" s="5" t="s">
        <v>81</v>
      </c>
      <c r="D24" s="23"/>
      <c r="E24" s="23"/>
      <c r="F24" s="23"/>
      <c r="G24" s="27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>
        <v>5</v>
      </c>
      <c r="U24" s="24"/>
      <c r="V24" s="29">
        <f t="shared" si="2"/>
        <v>0</v>
      </c>
      <c r="W24" s="25">
        <f t="shared" si="1"/>
        <v>5</v>
      </c>
      <c r="X24" s="4" t="s">
        <v>173</v>
      </c>
    </row>
    <row r="25" spans="1:24" x14ac:dyDescent="0.25">
      <c r="A25" s="3" t="s">
        <v>23</v>
      </c>
      <c r="B25" s="5" t="s">
        <v>180</v>
      </c>
      <c r="C25" s="5" t="s">
        <v>77</v>
      </c>
      <c r="D25" s="23"/>
      <c r="E25" s="23"/>
      <c r="F25" s="23"/>
      <c r="G25" s="27"/>
      <c r="H25" s="24">
        <v>3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9">
        <f t="shared" si="2"/>
        <v>0</v>
      </c>
      <c r="W25" s="25">
        <f t="shared" si="1"/>
        <v>3</v>
      </c>
      <c r="X25" s="4" t="s">
        <v>220</v>
      </c>
    </row>
    <row r="26" spans="1:24" x14ac:dyDescent="0.25">
      <c r="A26" s="3" t="s">
        <v>23</v>
      </c>
      <c r="B26" s="5" t="s">
        <v>316</v>
      </c>
      <c r="C26" s="5" t="s">
        <v>311</v>
      </c>
      <c r="D26" s="23"/>
      <c r="E26" s="23"/>
      <c r="F26" s="23"/>
      <c r="G26" s="27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>
        <v>2.5</v>
      </c>
      <c r="U26" s="24"/>
      <c r="V26" s="29">
        <f t="shared" si="2"/>
        <v>0</v>
      </c>
      <c r="W26" s="25">
        <f t="shared" si="1"/>
        <v>2.5</v>
      </c>
      <c r="X26" s="4" t="s">
        <v>222</v>
      </c>
    </row>
    <row r="27" spans="1:24" x14ac:dyDescent="0.25">
      <c r="A27" s="3" t="s">
        <v>23</v>
      </c>
      <c r="B27" s="5" t="s">
        <v>315</v>
      </c>
      <c r="C27" s="5" t="s">
        <v>304</v>
      </c>
      <c r="D27" s="23"/>
      <c r="E27" s="23"/>
      <c r="F27" s="23"/>
      <c r="G27" s="27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>
        <v>2.5</v>
      </c>
      <c r="U27" s="24"/>
      <c r="V27" s="29">
        <f t="shared" si="2"/>
        <v>0</v>
      </c>
      <c r="W27" s="25">
        <f t="shared" si="1"/>
        <v>2.5</v>
      </c>
      <c r="X27" s="4" t="s">
        <v>222</v>
      </c>
    </row>
    <row r="28" spans="1:24" x14ac:dyDescent="0.25">
      <c r="A28" s="3" t="s">
        <v>23</v>
      </c>
      <c r="B28" s="5" t="s">
        <v>195</v>
      </c>
      <c r="C28" s="5" t="s">
        <v>55</v>
      </c>
      <c r="D28" s="23"/>
      <c r="E28" s="23">
        <v>2</v>
      </c>
      <c r="F28" s="23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9">
        <f t="shared" si="2"/>
        <v>0</v>
      </c>
      <c r="W28" s="25">
        <f t="shared" si="1"/>
        <v>2</v>
      </c>
      <c r="X28" s="4" t="s">
        <v>237</v>
      </c>
    </row>
    <row r="29" spans="1:24" x14ac:dyDescent="0.25">
      <c r="A29" s="7"/>
      <c r="B29" s="8"/>
      <c r="C29" s="8"/>
      <c r="D29" s="42"/>
      <c r="E29" s="42"/>
      <c r="F29" s="42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3"/>
      <c r="W29" s="19"/>
      <c r="X29" s="18"/>
    </row>
    <row r="30" spans="1:24" x14ac:dyDescent="0.25">
      <c r="A30" s="3" t="s">
        <v>31</v>
      </c>
      <c r="B30" s="5" t="s">
        <v>136</v>
      </c>
      <c r="C30" s="5" t="s">
        <v>25</v>
      </c>
      <c r="D30" s="23"/>
      <c r="E30" s="31"/>
      <c r="F30" s="31"/>
      <c r="G30" s="24"/>
      <c r="H30" s="24"/>
      <c r="I30" s="24"/>
      <c r="J30" s="24">
        <v>22.5</v>
      </c>
      <c r="K30" s="24"/>
      <c r="L30" s="24"/>
      <c r="M30" s="24">
        <f>26*1.2</f>
        <v>31.2</v>
      </c>
      <c r="N30" s="24"/>
      <c r="O30" s="24"/>
      <c r="P30" s="24"/>
      <c r="Q30" s="24"/>
      <c r="R30" s="24"/>
      <c r="S30" s="24"/>
      <c r="T30" s="24"/>
      <c r="U30" s="24">
        <v>6</v>
      </c>
      <c r="V30" s="29">
        <f>D30+K30+L30+M30</f>
        <v>31.2</v>
      </c>
      <c r="W30" s="25">
        <f t="shared" si="1"/>
        <v>59.7</v>
      </c>
      <c r="X30" s="4" t="s">
        <v>15</v>
      </c>
    </row>
    <row r="31" spans="1:24" x14ac:dyDescent="0.25">
      <c r="A31" s="3" t="s">
        <v>31</v>
      </c>
      <c r="B31" s="5" t="s">
        <v>235</v>
      </c>
      <c r="C31" s="5" t="s">
        <v>47</v>
      </c>
      <c r="D31" s="23"/>
      <c r="E31" s="23"/>
      <c r="F31" s="23"/>
      <c r="G31" s="27"/>
      <c r="H31" s="27"/>
      <c r="I31" s="27"/>
      <c r="J31" s="27"/>
      <c r="K31" s="27">
        <f>SUM(4*1.2)</f>
        <v>4.8</v>
      </c>
      <c r="L31" s="27"/>
      <c r="M31" s="27">
        <f>16*1.2</f>
        <v>19.2</v>
      </c>
      <c r="N31" s="27"/>
      <c r="O31" s="27"/>
      <c r="P31" s="27"/>
      <c r="Q31" s="27"/>
      <c r="R31" s="27"/>
      <c r="S31" s="27"/>
      <c r="T31" s="27"/>
      <c r="U31" s="27">
        <v>3</v>
      </c>
      <c r="V31" s="29">
        <f t="shared" ref="V31:V51" si="3">D31+K31+L31+M31</f>
        <v>24</v>
      </c>
      <c r="W31" s="25">
        <f t="shared" si="1"/>
        <v>27</v>
      </c>
      <c r="X31" s="4" t="s">
        <v>16</v>
      </c>
    </row>
    <row r="32" spans="1:24" x14ac:dyDescent="0.25">
      <c r="A32" s="3" t="s">
        <v>31</v>
      </c>
      <c r="B32" s="5" t="s">
        <v>32</v>
      </c>
      <c r="C32" s="5" t="s">
        <v>38</v>
      </c>
      <c r="D32" s="23"/>
      <c r="E32" s="23"/>
      <c r="F32" s="23">
        <v>12.5</v>
      </c>
      <c r="G32" s="27"/>
      <c r="H32" s="27"/>
      <c r="I32" s="27"/>
      <c r="J32" s="27">
        <v>37.5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9">
        <f t="shared" si="3"/>
        <v>0</v>
      </c>
      <c r="W32" s="25">
        <f t="shared" si="1"/>
        <v>50</v>
      </c>
      <c r="X32" s="4" t="s">
        <v>17</v>
      </c>
    </row>
    <row r="33" spans="1:24" x14ac:dyDescent="0.25">
      <c r="A33" s="3" t="s">
        <v>31</v>
      </c>
      <c r="B33" s="5" t="s">
        <v>137</v>
      </c>
      <c r="C33" s="5" t="s">
        <v>138</v>
      </c>
      <c r="D33" s="23"/>
      <c r="E33" s="23"/>
      <c r="F33" s="23"/>
      <c r="G33" s="27"/>
      <c r="H33" s="27"/>
      <c r="I33" s="27"/>
      <c r="J33" s="27">
        <v>15</v>
      </c>
      <c r="K33" s="27"/>
      <c r="L33" s="27"/>
      <c r="M33" s="27"/>
      <c r="N33" s="27"/>
      <c r="O33" s="27"/>
      <c r="P33" s="27">
        <f>10*1.25</f>
        <v>12.5</v>
      </c>
      <c r="Q33" s="27"/>
      <c r="R33" s="27"/>
      <c r="S33" s="27"/>
      <c r="T33" s="27"/>
      <c r="U33" s="27"/>
      <c r="V33" s="29">
        <f t="shared" si="3"/>
        <v>0</v>
      </c>
      <c r="W33" s="25">
        <f t="shared" si="1"/>
        <v>27.5</v>
      </c>
      <c r="X33" s="4" t="s">
        <v>19</v>
      </c>
    </row>
    <row r="34" spans="1:24" x14ac:dyDescent="0.25">
      <c r="A34" s="3" t="s">
        <v>31</v>
      </c>
      <c r="B34" s="5" t="s">
        <v>141</v>
      </c>
      <c r="C34" s="5" t="s">
        <v>142</v>
      </c>
      <c r="D34" s="23"/>
      <c r="E34" s="23">
        <v>12.5</v>
      </c>
      <c r="F34" s="23"/>
      <c r="G34" s="27"/>
      <c r="H34" s="27"/>
      <c r="I34" s="27"/>
      <c r="J34" s="27">
        <v>9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9">
        <f t="shared" si="3"/>
        <v>0</v>
      </c>
      <c r="W34" s="25">
        <f t="shared" si="1"/>
        <v>21.5</v>
      </c>
      <c r="X34" s="4" t="s">
        <v>18</v>
      </c>
    </row>
    <row r="35" spans="1:24" x14ac:dyDescent="0.25">
      <c r="A35" s="3" t="s">
        <v>31</v>
      </c>
      <c r="B35" s="5" t="s">
        <v>33</v>
      </c>
      <c r="C35" s="5" t="s">
        <v>37</v>
      </c>
      <c r="D35" s="23"/>
      <c r="E35" s="23"/>
      <c r="F35" s="23">
        <f>6*1.25</f>
        <v>7.5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>
        <v>9</v>
      </c>
      <c r="U35" s="27"/>
      <c r="V35" s="29">
        <f t="shared" si="3"/>
        <v>0</v>
      </c>
      <c r="W35" s="25">
        <f t="shared" si="1"/>
        <v>16.5</v>
      </c>
      <c r="X35" s="4" t="s">
        <v>169</v>
      </c>
    </row>
    <row r="36" spans="1:24" x14ac:dyDescent="0.25">
      <c r="A36" s="3" t="s">
        <v>31</v>
      </c>
      <c r="B36" s="5" t="s">
        <v>310</v>
      </c>
      <c r="C36" s="5" t="s">
        <v>311</v>
      </c>
      <c r="D36" s="23"/>
      <c r="E36" s="23"/>
      <c r="F36" s="23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>
        <v>15</v>
      </c>
      <c r="U36" s="27"/>
      <c r="V36" s="29">
        <f t="shared" si="3"/>
        <v>0</v>
      </c>
      <c r="W36" s="25">
        <f t="shared" si="1"/>
        <v>15</v>
      </c>
      <c r="X36" s="4" t="s">
        <v>73</v>
      </c>
    </row>
    <row r="37" spans="1:24" x14ac:dyDescent="0.25">
      <c r="A37" s="3" t="s">
        <v>31</v>
      </c>
      <c r="B37" s="5" t="s">
        <v>139</v>
      </c>
      <c r="C37" s="5" t="s">
        <v>63</v>
      </c>
      <c r="D37" s="23"/>
      <c r="E37" s="23"/>
      <c r="F37" s="23"/>
      <c r="G37" s="27"/>
      <c r="H37" s="27"/>
      <c r="I37" s="27"/>
      <c r="J37" s="27">
        <v>15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9">
        <f t="shared" si="3"/>
        <v>0</v>
      </c>
      <c r="W37" s="25">
        <f t="shared" si="1"/>
        <v>15</v>
      </c>
      <c r="X37" s="4" t="s">
        <v>73</v>
      </c>
    </row>
    <row r="38" spans="1:24" x14ac:dyDescent="0.25">
      <c r="A38" s="3" t="s">
        <v>31</v>
      </c>
      <c r="B38" s="5" t="s">
        <v>196</v>
      </c>
      <c r="C38" s="5" t="s">
        <v>197</v>
      </c>
      <c r="D38" s="23"/>
      <c r="E38" s="23">
        <v>7.5</v>
      </c>
      <c r="F38" s="23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>
        <v>6</v>
      </c>
      <c r="U38" s="27"/>
      <c r="V38" s="29">
        <f t="shared" si="3"/>
        <v>0</v>
      </c>
      <c r="W38" s="25">
        <f t="shared" si="1"/>
        <v>13.5</v>
      </c>
      <c r="X38" s="4" t="s">
        <v>170</v>
      </c>
    </row>
    <row r="39" spans="1:24" x14ac:dyDescent="0.25">
      <c r="A39" s="3" t="s">
        <v>31</v>
      </c>
      <c r="B39" s="5" t="s">
        <v>140</v>
      </c>
      <c r="C39" s="5" t="s">
        <v>87</v>
      </c>
      <c r="D39" s="23"/>
      <c r="E39" s="23"/>
      <c r="F39" s="23"/>
      <c r="G39" s="27"/>
      <c r="H39" s="27"/>
      <c r="I39" s="27"/>
      <c r="J39" s="27">
        <v>9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9">
        <f t="shared" si="3"/>
        <v>0</v>
      </c>
      <c r="W39" s="25">
        <f t="shared" si="1"/>
        <v>9</v>
      </c>
      <c r="X39" s="4" t="s">
        <v>171</v>
      </c>
    </row>
    <row r="40" spans="1:24" x14ac:dyDescent="0.25">
      <c r="A40" s="3" t="s">
        <v>31</v>
      </c>
      <c r="B40" s="5" t="s">
        <v>288</v>
      </c>
      <c r="C40" s="5" t="s">
        <v>25</v>
      </c>
      <c r="D40" s="23"/>
      <c r="E40" s="23"/>
      <c r="F40" s="23"/>
      <c r="G40" s="27"/>
      <c r="H40" s="27"/>
      <c r="I40" s="27"/>
      <c r="J40" s="27"/>
      <c r="K40" s="27"/>
      <c r="L40" s="27"/>
      <c r="M40" s="27"/>
      <c r="N40" s="27"/>
      <c r="O40" s="27"/>
      <c r="P40" s="27">
        <f>6*1.25</f>
        <v>7.5</v>
      </c>
      <c r="Q40" s="27"/>
      <c r="R40" s="27"/>
      <c r="S40" s="27"/>
      <c r="T40" s="27"/>
      <c r="U40" s="27"/>
      <c r="V40" s="29">
        <f t="shared" si="3"/>
        <v>0</v>
      </c>
      <c r="W40" s="25">
        <f t="shared" si="1"/>
        <v>7.5</v>
      </c>
      <c r="X40" s="4" t="s">
        <v>83</v>
      </c>
    </row>
    <row r="41" spans="1:24" x14ac:dyDescent="0.25">
      <c r="A41" s="3" t="s">
        <v>31</v>
      </c>
      <c r="B41" s="5" t="s">
        <v>26</v>
      </c>
      <c r="C41" s="5" t="s">
        <v>25</v>
      </c>
      <c r="D41" s="23"/>
      <c r="E41" s="23"/>
      <c r="F41" s="23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>
        <v>6</v>
      </c>
      <c r="U41" s="27"/>
      <c r="V41" s="29">
        <f t="shared" si="3"/>
        <v>0</v>
      </c>
      <c r="W41" s="25">
        <f t="shared" si="1"/>
        <v>6</v>
      </c>
      <c r="X41" s="4" t="s">
        <v>219</v>
      </c>
    </row>
    <row r="42" spans="1:24" x14ac:dyDescent="0.25">
      <c r="A42" s="3" t="s">
        <v>31</v>
      </c>
      <c r="B42" s="5" t="s">
        <v>34</v>
      </c>
      <c r="C42" s="5" t="s">
        <v>38</v>
      </c>
      <c r="D42" s="23"/>
      <c r="E42" s="23"/>
      <c r="F42" s="23">
        <f>4*1.25</f>
        <v>5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9">
        <f t="shared" si="3"/>
        <v>0</v>
      </c>
      <c r="W42" s="25">
        <f t="shared" si="1"/>
        <v>5</v>
      </c>
      <c r="X42" s="4" t="s">
        <v>172</v>
      </c>
    </row>
    <row r="43" spans="1:24" x14ac:dyDescent="0.25">
      <c r="A43" s="3" t="s">
        <v>31</v>
      </c>
      <c r="B43" s="5" t="s">
        <v>199</v>
      </c>
      <c r="C43" s="5" t="s">
        <v>126</v>
      </c>
      <c r="D43" s="23"/>
      <c r="E43" s="23">
        <v>5</v>
      </c>
      <c r="F43" s="23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9">
        <f t="shared" si="3"/>
        <v>0</v>
      </c>
      <c r="W43" s="25">
        <f t="shared" si="1"/>
        <v>5</v>
      </c>
      <c r="X43" s="4" t="s">
        <v>172</v>
      </c>
    </row>
    <row r="44" spans="1:24" x14ac:dyDescent="0.25">
      <c r="A44" s="3" t="s">
        <v>31</v>
      </c>
      <c r="B44" s="5" t="s">
        <v>198</v>
      </c>
      <c r="C44" s="5" t="s">
        <v>126</v>
      </c>
      <c r="D44" s="23"/>
      <c r="E44" s="23">
        <v>5</v>
      </c>
      <c r="F44" s="23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9">
        <f t="shared" si="3"/>
        <v>0</v>
      </c>
      <c r="W44" s="25">
        <f t="shared" si="1"/>
        <v>5</v>
      </c>
      <c r="X44" s="4" t="s">
        <v>172</v>
      </c>
    </row>
    <row r="45" spans="1:24" x14ac:dyDescent="0.25">
      <c r="A45" s="3" t="s">
        <v>31</v>
      </c>
      <c r="B45" s="5" t="s">
        <v>289</v>
      </c>
      <c r="C45" s="5" t="s">
        <v>103</v>
      </c>
      <c r="D45" s="23"/>
      <c r="E45" s="23"/>
      <c r="F45" s="23"/>
      <c r="G45" s="27"/>
      <c r="H45" s="27"/>
      <c r="I45" s="27"/>
      <c r="J45" s="27"/>
      <c r="K45" s="27"/>
      <c r="L45" s="27"/>
      <c r="M45" s="27"/>
      <c r="N45" s="27"/>
      <c r="O45" s="27"/>
      <c r="P45" s="27">
        <v>5</v>
      </c>
      <c r="Q45" s="27"/>
      <c r="R45" s="27"/>
      <c r="S45" s="27"/>
      <c r="T45" s="27"/>
      <c r="U45" s="27"/>
      <c r="V45" s="29">
        <f t="shared" si="3"/>
        <v>0</v>
      </c>
      <c r="W45" s="25">
        <f t="shared" si="1"/>
        <v>5</v>
      </c>
      <c r="X45" s="4" t="s">
        <v>172</v>
      </c>
    </row>
    <row r="46" spans="1:24" x14ac:dyDescent="0.25">
      <c r="A46" s="9" t="s">
        <v>31</v>
      </c>
      <c r="B46" s="5" t="s">
        <v>35</v>
      </c>
      <c r="C46" s="5" t="s">
        <v>36</v>
      </c>
      <c r="D46" s="23"/>
      <c r="E46" s="23"/>
      <c r="F46" s="23">
        <f>4*1.25</f>
        <v>5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9">
        <f t="shared" si="3"/>
        <v>0</v>
      </c>
      <c r="W46" s="25">
        <f t="shared" si="1"/>
        <v>5</v>
      </c>
      <c r="X46" s="4" t="s">
        <v>172</v>
      </c>
    </row>
    <row r="47" spans="1:24" x14ac:dyDescent="0.25">
      <c r="A47" s="9" t="s">
        <v>31</v>
      </c>
      <c r="B47" s="5" t="s">
        <v>191</v>
      </c>
      <c r="C47" s="5" t="s">
        <v>192</v>
      </c>
      <c r="D47" s="23"/>
      <c r="E47" s="23"/>
      <c r="F47" s="23"/>
      <c r="G47" s="27"/>
      <c r="H47" s="27"/>
      <c r="I47" s="27"/>
      <c r="J47" s="27"/>
      <c r="K47" s="27"/>
      <c r="L47" s="27"/>
      <c r="M47" s="27"/>
      <c r="N47" s="27"/>
      <c r="O47" s="27"/>
      <c r="P47" s="27">
        <v>5</v>
      </c>
      <c r="Q47" s="27"/>
      <c r="R47" s="27"/>
      <c r="S47" s="27"/>
      <c r="T47" s="27"/>
      <c r="U47" s="27"/>
      <c r="V47" s="29">
        <f t="shared" si="3"/>
        <v>0</v>
      </c>
      <c r="W47" s="25">
        <f t="shared" si="1"/>
        <v>5</v>
      </c>
      <c r="X47" s="4" t="s">
        <v>172</v>
      </c>
    </row>
    <row r="48" spans="1:24" x14ac:dyDescent="0.25">
      <c r="A48" s="9" t="s">
        <v>31</v>
      </c>
      <c r="B48" s="5" t="s">
        <v>290</v>
      </c>
      <c r="C48" s="5" t="s">
        <v>55</v>
      </c>
      <c r="D48" s="23"/>
      <c r="E48" s="23"/>
      <c r="F48" s="23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>
        <v>3</v>
      </c>
      <c r="U48" s="27"/>
      <c r="V48" s="29">
        <f t="shared" si="3"/>
        <v>0</v>
      </c>
      <c r="W48" s="25">
        <f t="shared" si="1"/>
        <v>3</v>
      </c>
      <c r="X48" s="4" t="s">
        <v>238</v>
      </c>
    </row>
    <row r="49" spans="1:24" x14ac:dyDescent="0.25">
      <c r="A49" s="9" t="s">
        <v>31</v>
      </c>
      <c r="B49" s="5" t="s">
        <v>312</v>
      </c>
      <c r="C49" s="5" t="s">
        <v>194</v>
      </c>
      <c r="D49" s="23"/>
      <c r="E49" s="23"/>
      <c r="F49" s="23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>
        <v>3</v>
      </c>
      <c r="U49" s="27"/>
      <c r="V49" s="29">
        <f t="shared" si="3"/>
        <v>0</v>
      </c>
      <c r="W49" s="25">
        <f t="shared" si="1"/>
        <v>3</v>
      </c>
      <c r="X49" s="4" t="s">
        <v>238</v>
      </c>
    </row>
    <row r="50" spans="1:24" x14ac:dyDescent="0.25">
      <c r="A50" s="3" t="s">
        <v>31</v>
      </c>
      <c r="B50" s="5" t="s">
        <v>200</v>
      </c>
      <c r="C50" s="5" t="s">
        <v>132</v>
      </c>
      <c r="D50" s="23"/>
      <c r="E50" s="23">
        <v>1.25</v>
      </c>
      <c r="F50" s="23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9">
        <f t="shared" si="3"/>
        <v>0</v>
      </c>
      <c r="W50" s="25">
        <f t="shared" si="1"/>
        <v>1.25</v>
      </c>
      <c r="X50" s="4" t="s">
        <v>239</v>
      </c>
    </row>
    <row r="51" spans="1:24" x14ac:dyDescent="0.25">
      <c r="A51" s="3" t="s">
        <v>31</v>
      </c>
      <c r="B51" s="5" t="s">
        <v>201</v>
      </c>
      <c r="C51" s="5" t="s">
        <v>132</v>
      </c>
      <c r="D51" s="23"/>
      <c r="E51" s="23">
        <v>1.25</v>
      </c>
      <c r="F51" s="23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9">
        <f t="shared" si="3"/>
        <v>0</v>
      </c>
      <c r="W51" s="25">
        <f t="shared" si="1"/>
        <v>1.25</v>
      </c>
      <c r="X51" s="4" t="s">
        <v>239</v>
      </c>
    </row>
    <row r="52" spans="1:24" x14ac:dyDescent="0.25">
      <c r="A52" s="8"/>
      <c r="B52" s="8"/>
      <c r="C52" s="8"/>
      <c r="D52" s="42"/>
      <c r="E52" s="42"/>
      <c r="F52" s="42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3"/>
      <c r="W52" s="19">
        <f t="shared" ref="W52" si="4">SUM(D52:T52)</f>
        <v>0</v>
      </c>
      <c r="X52" s="18"/>
    </row>
    <row r="53" spans="1:24" x14ac:dyDescent="0.25">
      <c r="A53" s="3" t="s">
        <v>39</v>
      </c>
      <c r="B53" s="23" t="s">
        <v>269</v>
      </c>
      <c r="C53" s="23" t="s">
        <v>2</v>
      </c>
      <c r="D53" s="34"/>
      <c r="E53" s="34"/>
      <c r="F53" s="34"/>
      <c r="G53" s="34"/>
      <c r="H53" s="34"/>
      <c r="I53" s="34"/>
      <c r="J53" s="34"/>
      <c r="K53" s="34"/>
      <c r="L53" s="34"/>
      <c r="M53" s="34">
        <f>18*1.2</f>
        <v>21.599999999999998</v>
      </c>
      <c r="N53" s="34"/>
      <c r="O53" s="34"/>
      <c r="P53" s="33"/>
      <c r="Q53" s="24">
        <f>110*1.2</f>
        <v>132</v>
      </c>
      <c r="R53" s="34"/>
      <c r="S53" s="34"/>
      <c r="T53" s="34"/>
      <c r="U53" s="34">
        <v>15</v>
      </c>
      <c r="V53" s="29">
        <f>D53+K53+L53+M53+N53+R53+O53+Q53</f>
        <v>153.6</v>
      </c>
      <c r="W53" s="25">
        <f t="shared" si="1"/>
        <v>168.6</v>
      </c>
      <c r="X53" s="4" t="s">
        <v>15</v>
      </c>
    </row>
    <row r="54" spans="1:24" x14ac:dyDescent="0.25">
      <c r="A54" s="3" t="s">
        <v>39</v>
      </c>
      <c r="B54" s="5" t="s">
        <v>146</v>
      </c>
      <c r="C54" s="5" t="s">
        <v>4</v>
      </c>
      <c r="D54" s="23"/>
      <c r="E54" s="23"/>
      <c r="F54" s="23"/>
      <c r="G54" s="27"/>
      <c r="H54" s="27"/>
      <c r="I54" s="27"/>
      <c r="J54" s="27">
        <v>15</v>
      </c>
      <c r="K54" s="27">
        <f>SUM(6*1.2)</f>
        <v>7.1999999999999993</v>
      </c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9">
        <f t="shared" ref="V54:V76" si="5">D54+K54+L54+M54</f>
        <v>7.1999999999999993</v>
      </c>
      <c r="W54" s="25">
        <f t="shared" si="1"/>
        <v>22.2</v>
      </c>
      <c r="X54" s="4" t="s">
        <v>16</v>
      </c>
    </row>
    <row r="55" spans="1:24" x14ac:dyDescent="0.25">
      <c r="A55" s="3" t="s">
        <v>39</v>
      </c>
      <c r="B55" s="5" t="s">
        <v>143</v>
      </c>
      <c r="C55" s="5" t="s">
        <v>144</v>
      </c>
      <c r="D55" s="23"/>
      <c r="E55" s="23"/>
      <c r="F55" s="23"/>
      <c r="G55" s="27"/>
      <c r="H55" s="27"/>
      <c r="I55" s="27"/>
      <c r="J55" s="27">
        <v>37.5</v>
      </c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9">
        <f t="shared" si="5"/>
        <v>0</v>
      </c>
      <c r="W55" s="25">
        <f t="shared" si="1"/>
        <v>37.5</v>
      </c>
      <c r="X55" s="4" t="s">
        <v>17</v>
      </c>
    </row>
    <row r="56" spans="1:24" x14ac:dyDescent="0.25">
      <c r="A56" s="3" t="s">
        <v>39</v>
      </c>
      <c r="B56" s="5" t="s">
        <v>145</v>
      </c>
      <c r="C56" s="5" t="s">
        <v>77</v>
      </c>
      <c r="D56" s="23"/>
      <c r="E56" s="23"/>
      <c r="F56" s="23"/>
      <c r="G56" s="27"/>
      <c r="H56" s="27">
        <v>10</v>
      </c>
      <c r="I56" s="27"/>
      <c r="J56" s="27">
        <v>22.5</v>
      </c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9">
        <f t="shared" si="5"/>
        <v>0</v>
      </c>
      <c r="W56" s="25">
        <f t="shared" si="1"/>
        <v>32.5</v>
      </c>
      <c r="X56" s="4" t="s">
        <v>19</v>
      </c>
    </row>
    <row r="57" spans="1:24" x14ac:dyDescent="0.25">
      <c r="A57" s="9" t="s">
        <v>39</v>
      </c>
      <c r="B57" s="5" t="s">
        <v>176</v>
      </c>
      <c r="C57" s="5" t="s">
        <v>55</v>
      </c>
      <c r="D57" s="23"/>
      <c r="E57" s="23">
        <v>10</v>
      </c>
      <c r="F57" s="23"/>
      <c r="G57" s="23"/>
      <c r="H57" s="23"/>
      <c r="I57" s="23"/>
      <c r="J57" s="23">
        <v>9</v>
      </c>
      <c r="K57" s="23"/>
      <c r="L57" s="23"/>
      <c r="M57" s="23"/>
      <c r="N57" s="23"/>
      <c r="O57" s="23"/>
      <c r="P57" s="23"/>
      <c r="Q57" s="23"/>
      <c r="R57" s="23"/>
      <c r="S57" s="23"/>
      <c r="T57" s="23">
        <v>3</v>
      </c>
      <c r="U57" s="23"/>
      <c r="V57" s="29">
        <f t="shared" si="5"/>
        <v>0</v>
      </c>
      <c r="W57" s="25">
        <f t="shared" si="1"/>
        <v>22</v>
      </c>
      <c r="X57" s="4" t="s">
        <v>18</v>
      </c>
    </row>
    <row r="58" spans="1:24" x14ac:dyDescent="0.25">
      <c r="A58" s="3" t="s">
        <v>39</v>
      </c>
      <c r="B58" s="5" t="s">
        <v>42</v>
      </c>
      <c r="C58" s="5" t="s">
        <v>36</v>
      </c>
      <c r="D58" s="23"/>
      <c r="E58" s="23"/>
      <c r="F58" s="23">
        <f>4*1.5</f>
        <v>6</v>
      </c>
      <c r="G58" s="27"/>
      <c r="H58" s="27"/>
      <c r="I58" s="27"/>
      <c r="J58" s="27">
        <v>15</v>
      </c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9">
        <f t="shared" si="5"/>
        <v>0</v>
      </c>
      <c r="W58" s="25">
        <f t="shared" si="1"/>
        <v>21</v>
      </c>
      <c r="X58" s="4" t="s">
        <v>169</v>
      </c>
    </row>
    <row r="59" spans="1:24" x14ac:dyDescent="0.25">
      <c r="A59" s="3" t="s">
        <v>39</v>
      </c>
      <c r="B59" s="5" t="s">
        <v>291</v>
      </c>
      <c r="C59" s="5" t="s">
        <v>25</v>
      </c>
      <c r="D59" s="23"/>
      <c r="E59" s="23"/>
      <c r="F59" s="23"/>
      <c r="G59" s="27"/>
      <c r="H59" s="27"/>
      <c r="I59" s="27"/>
      <c r="J59" s="27"/>
      <c r="K59" s="27"/>
      <c r="L59" s="27"/>
      <c r="M59" s="27"/>
      <c r="N59" s="27"/>
      <c r="O59" s="27"/>
      <c r="P59" s="27">
        <v>7.5</v>
      </c>
      <c r="Q59" s="27"/>
      <c r="R59" s="27"/>
      <c r="S59" s="27"/>
      <c r="T59" s="27">
        <v>9</v>
      </c>
      <c r="U59" s="27"/>
      <c r="V59" s="29">
        <f t="shared" si="5"/>
        <v>0</v>
      </c>
      <c r="W59" s="25">
        <f t="shared" si="1"/>
        <v>16.5</v>
      </c>
      <c r="X59" s="4" t="s">
        <v>73</v>
      </c>
    </row>
    <row r="60" spans="1:24" x14ac:dyDescent="0.25">
      <c r="A60" s="3" t="s">
        <v>39</v>
      </c>
      <c r="B60" s="5" t="s">
        <v>40</v>
      </c>
      <c r="C60" s="5" t="s">
        <v>46</v>
      </c>
      <c r="D60" s="23"/>
      <c r="E60" s="23"/>
      <c r="F60" s="23">
        <f>10*1.5</f>
        <v>15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9">
        <f t="shared" si="5"/>
        <v>0</v>
      </c>
      <c r="W60" s="25">
        <f t="shared" si="1"/>
        <v>15</v>
      </c>
      <c r="X60" s="4" t="s">
        <v>84</v>
      </c>
    </row>
    <row r="61" spans="1:24" x14ac:dyDescent="0.25">
      <c r="A61" s="3" t="s">
        <v>39</v>
      </c>
      <c r="B61" s="5" t="s">
        <v>307</v>
      </c>
      <c r="C61" s="5" t="s">
        <v>28</v>
      </c>
      <c r="D61" s="23"/>
      <c r="E61" s="23"/>
      <c r="F61" s="23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>
        <v>15</v>
      </c>
      <c r="U61" s="27"/>
      <c r="V61" s="29">
        <f t="shared" si="5"/>
        <v>0</v>
      </c>
      <c r="W61" s="25">
        <f t="shared" si="1"/>
        <v>15</v>
      </c>
      <c r="X61" s="4" t="s">
        <v>84</v>
      </c>
    </row>
    <row r="62" spans="1:24" x14ac:dyDescent="0.25">
      <c r="A62" s="3" t="s">
        <v>39</v>
      </c>
      <c r="B62" s="5" t="s">
        <v>290</v>
      </c>
      <c r="C62" s="5" t="s">
        <v>103</v>
      </c>
      <c r="D62" s="23"/>
      <c r="E62" s="23"/>
      <c r="F62" s="23"/>
      <c r="G62" s="27"/>
      <c r="H62" s="27"/>
      <c r="I62" s="27"/>
      <c r="J62" s="27"/>
      <c r="K62" s="27"/>
      <c r="L62" s="27"/>
      <c r="M62" s="27"/>
      <c r="N62" s="27"/>
      <c r="O62" s="27"/>
      <c r="P62" s="27">
        <v>12.5</v>
      </c>
      <c r="Q62" s="27"/>
      <c r="R62" s="27"/>
      <c r="S62" s="27"/>
      <c r="T62" s="27"/>
      <c r="U62" s="27"/>
      <c r="V62" s="29">
        <f t="shared" si="5"/>
        <v>0</v>
      </c>
      <c r="W62" s="25">
        <f t="shared" si="1"/>
        <v>12.5</v>
      </c>
      <c r="X62" s="4" t="s">
        <v>171</v>
      </c>
    </row>
    <row r="63" spans="1:24" x14ac:dyDescent="0.25">
      <c r="A63" s="3" t="s">
        <v>39</v>
      </c>
      <c r="B63" s="5" t="s">
        <v>41</v>
      </c>
      <c r="C63" s="5" t="s">
        <v>47</v>
      </c>
      <c r="D63" s="23"/>
      <c r="E63" s="23"/>
      <c r="F63" s="23">
        <f>6*1.5</f>
        <v>9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9">
        <f t="shared" si="5"/>
        <v>0</v>
      </c>
      <c r="W63" s="25">
        <f t="shared" si="1"/>
        <v>9</v>
      </c>
      <c r="X63" s="4" t="s">
        <v>83</v>
      </c>
    </row>
    <row r="64" spans="1:24" x14ac:dyDescent="0.25">
      <c r="A64" s="3" t="s">
        <v>39</v>
      </c>
      <c r="B64" s="5" t="s">
        <v>174</v>
      </c>
      <c r="C64" s="5" t="s">
        <v>175</v>
      </c>
      <c r="D64" s="23"/>
      <c r="E64" s="23"/>
      <c r="F64" s="23"/>
      <c r="G64" s="27"/>
      <c r="H64" s="27"/>
      <c r="I64" s="27"/>
      <c r="J64" s="27">
        <v>9</v>
      </c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9">
        <f t="shared" si="5"/>
        <v>0</v>
      </c>
      <c r="W64" s="25">
        <f t="shared" si="1"/>
        <v>9</v>
      </c>
      <c r="X64" s="4" t="s">
        <v>83</v>
      </c>
    </row>
    <row r="65" spans="1:24" x14ac:dyDescent="0.25">
      <c r="A65" s="3" t="s">
        <v>39</v>
      </c>
      <c r="B65" s="5" t="s">
        <v>202</v>
      </c>
      <c r="C65" s="5" t="s">
        <v>117</v>
      </c>
      <c r="D65" s="23"/>
      <c r="E65" s="23">
        <v>6</v>
      </c>
      <c r="F65" s="23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9">
        <f t="shared" si="5"/>
        <v>0</v>
      </c>
      <c r="W65" s="25">
        <f t="shared" si="1"/>
        <v>6</v>
      </c>
      <c r="X65" s="4" t="s">
        <v>172</v>
      </c>
    </row>
    <row r="66" spans="1:24" x14ac:dyDescent="0.25">
      <c r="A66" s="3" t="s">
        <v>39</v>
      </c>
      <c r="B66" s="5" t="s">
        <v>43</v>
      </c>
      <c r="C66" s="5" t="s">
        <v>36</v>
      </c>
      <c r="D66" s="23"/>
      <c r="E66" s="23"/>
      <c r="F66" s="23">
        <f>4*1.5</f>
        <v>6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9">
        <f t="shared" si="5"/>
        <v>0</v>
      </c>
      <c r="W66" s="25">
        <f t="shared" si="1"/>
        <v>6</v>
      </c>
      <c r="X66" s="4" t="s">
        <v>172</v>
      </c>
    </row>
    <row r="67" spans="1:24" x14ac:dyDescent="0.25">
      <c r="A67" s="3" t="s">
        <v>39</v>
      </c>
      <c r="B67" s="5" t="s">
        <v>141</v>
      </c>
      <c r="C67" s="5" t="s">
        <v>142</v>
      </c>
      <c r="D67" s="23"/>
      <c r="E67" s="23"/>
      <c r="F67" s="23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>
        <v>6</v>
      </c>
      <c r="U67" s="27"/>
      <c r="V67" s="29">
        <f t="shared" si="5"/>
        <v>0</v>
      </c>
      <c r="W67" s="25">
        <f t="shared" si="1"/>
        <v>6</v>
      </c>
      <c r="X67" s="4" t="s">
        <v>172</v>
      </c>
    </row>
    <row r="68" spans="1:24" x14ac:dyDescent="0.25">
      <c r="A68" s="3" t="s">
        <v>39</v>
      </c>
      <c r="B68" s="5" t="s">
        <v>308</v>
      </c>
      <c r="C68" s="5" t="s">
        <v>37</v>
      </c>
      <c r="D68" s="23"/>
      <c r="E68" s="23"/>
      <c r="F68" s="23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>
        <v>6</v>
      </c>
      <c r="U68" s="27"/>
      <c r="V68" s="29">
        <f t="shared" si="5"/>
        <v>0</v>
      </c>
      <c r="W68" s="25">
        <f t="shared" si="1"/>
        <v>6</v>
      </c>
      <c r="X68" s="4" t="s">
        <v>172</v>
      </c>
    </row>
    <row r="69" spans="1:24" x14ac:dyDescent="0.25">
      <c r="A69" s="3" t="s">
        <v>39</v>
      </c>
      <c r="B69" s="5" t="s">
        <v>292</v>
      </c>
      <c r="C69" s="5" t="s">
        <v>25</v>
      </c>
      <c r="D69" s="23"/>
      <c r="E69" s="23"/>
      <c r="F69" s="23"/>
      <c r="G69" s="27"/>
      <c r="H69" s="27"/>
      <c r="I69" s="27"/>
      <c r="J69" s="27"/>
      <c r="K69" s="27"/>
      <c r="L69" s="27"/>
      <c r="M69" s="27"/>
      <c r="N69" s="27"/>
      <c r="O69" s="27"/>
      <c r="P69" s="27">
        <v>5</v>
      </c>
      <c r="Q69" s="27"/>
      <c r="R69" s="27"/>
      <c r="S69" s="27"/>
      <c r="T69" s="27"/>
      <c r="U69" s="27"/>
      <c r="V69" s="29">
        <f t="shared" si="5"/>
        <v>0</v>
      </c>
      <c r="W69" s="25">
        <f t="shared" ref="W69:W76" si="6">SUM(D69:U69)</f>
        <v>5</v>
      </c>
      <c r="X69" s="4" t="s">
        <v>236</v>
      </c>
    </row>
    <row r="70" spans="1:24" x14ac:dyDescent="0.25">
      <c r="A70" s="3" t="s">
        <v>39</v>
      </c>
      <c r="B70" s="5" t="s">
        <v>293</v>
      </c>
      <c r="C70" s="5" t="s">
        <v>294</v>
      </c>
      <c r="D70" s="23"/>
      <c r="E70" s="23"/>
      <c r="F70" s="23"/>
      <c r="G70" s="27"/>
      <c r="H70" s="27"/>
      <c r="I70" s="27"/>
      <c r="J70" s="27"/>
      <c r="K70" s="27"/>
      <c r="L70" s="27"/>
      <c r="M70" s="27"/>
      <c r="N70" s="27"/>
      <c r="O70" s="27"/>
      <c r="P70" s="27">
        <v>5</v>
      </c>
      <c r="Q70" s="27"/>
      <c r="R70" s="27"/>
      <c r="S70" s="27"/>
      <c r="T70" s="27"/>
      <c r="U70" s="27"/>
      <c r="V70" s="29">
        <f t="shared" si="5"/>
        <v>0</v>
      </c>
      <c r="W70" s="25">
        <f t="shared" si="6"/>
        <v>5</v>
      </c>
      <c r="X70" s="4" t="s">
        <v>236</v>
      </c>
    </row>
    <row r="71" spans="1:24" x14ac:dyDescent="0.25">
      <c r="A71" s="3" t="s">
        <v>39</v>
      </c>
      <c r="B71" s="5" t="s">
        <v>203</v>
      </c>
      <c r="C71" s="5" t="s">
        <v>204</v>
      </c>
      <c r="D71" s="23"/>
      <c r="E71" s="23">
        <v>4</v>
      </c>
      <c r="F71" s="23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9">
        <f t="shared" si="5"/>
        <v>0</v>
      </c>
      <c r="W71" s="25">
        <f t="shared" si="6"/>
        <v>4</v>
      </c>
      <c r="X71" s="4" t="s">
        <v>238</v>
      </c>
    </row>
    <row r="72" spans="1:24" x14ac:dyDescent="0.25">
      <c r="A72" s="3" t="s">
        <v>39</v>
      </c>
      <c r="B72" s="5" t="s">
        <v>44</v>
      </c>
      <c r="C72" s="5" t="s">
        <v>37</v>
      </c>
      <c r="D72" s="23"/>
      <c r="E72" s="23"/>
      <c r="F72" s="23">
        <v>3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9">
        <f t="shared" si="5"/>
        <v>0</v>
      </c>
      <c r="W72" s="25">
        <f t="shared" si="6"/>
        <v>3</v>
      </c>
      <c r="X72" s="4" t="s">
        <v>229</v>
      </c>
    </row>
    <row r="73" spans="1:24" x14ac:dyDescent="0.25">
      <c r="A73" s="3" t="s">
        <v>39</v>
      </c>
      <c r="B73" s="5" t="s">
        <v>181</v>
      </c>
      <c r="C73" s="5" t="s">
        <v>77</v>
      </c>
      <c r="D73" s="23"/>
      <c r="E73" s="23"/>
      <c r="F73" s="23"/>
      <c r="G73" s="27"/>
      <c r="H73" s="27"/>
      <c r="I73" s="27"/>
      <c r="J73" s="27">
        <v>3</v>
      </c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9">
        <f t="shared" si="5"/>
        <v>0</v>
      </c>
      <c r="W73" s="25">
        <f t="shared" si="6"/>
        <v>3</v>
      </c>
      <c r="X73" s="4" t="s">
        <v>229</v>
      </c>
    </row>
    <row r="74" spans="1:24" x14ac:dyDescent="0.25">
      <c r="A74" s="3" t="s">
        <v>39</v>
      </c>
      <c r="B74" s="5" t="s">
        <v>309</v>
      </c>
      <c r="C74" s="5" t="s">
        <v>194</v>
      </c>
      <c r="D74" s="23"/>
      <c r="E74" s="23"/>
      <c r="F74" s="23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>
        <v>3</v>
      </c>
      <c r="U74" s="27"/>
      <c r="V74" s="29">
        <f t="shared" si="5"/>
        <v>0</v>
      </c>
      <c r="W74" s="25">
        <f t="shared" si="6"/>
        <v>3</v>
      </c>
      <c r="X74" s="4" t="s">
        <v>229</v>
      </c>
    </row>
    <row r="75" spans="1:24" x14ac:dyDescent="0.25">
      <c r="A75" s="3" t="s">
        <v>39</v>
      </c>
      <c r="B75" s="5" t="s">
        <v>45</v>
      </c>
      <c r="C75" s="5" t="s">
        <v>36</v>
      </c>
      <c r="D75" s="23"/>
      <c r="E75" s="23"/>
      <c r="F75" s="23">
        <v>3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9">
        <f t="shared" si="5"/>
        <v>0</v>
      </c>
      <c r="W75" s="25">
        <f t="shared" si="6"/>
        <v>3</v>
      </c>
      <c r="X75" s="4" t="s">
        <v>248</v>
      </c>
    </row>
    <row r="76" spans="1:24" x14ac:dyDescent="0.25">
      <c r="A76" s="3" t="s">
        <v>39</v>
      </c>
      <c r="B76" s="5" t="s">
        <v>205</v>
      </c>
      <c r="C76" s="5" t="s">
        <v>206</v>
      </c>
      <c r="D76" s="23"/>
      <c r="E76" s="23">
        <v>1</v>
      </c>
      <c r="F76" s="23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9">
        <f t="shared" si="5"/>
        <v>0</v>
      </c>
      <c r="W76" s="25">
        <f t="shared" si="6"/>
        <v>1</v>
      </c>
      <c r="X76" s="4" t="s">
        <v>241</v>
      </c>
    </row>
    <row r="77" spans="1:24" x14ac:dyDescent="0.25">
      <c r="A77" s="8"/>
      <c r="B77" s="8"/>
      <c r="C77" s="8"/>
      <c r="D77" s="42"/>
      <c r="E77" s="42"/>
      <c r="F77" s="42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3"/>
      <c r="W77" s="19"/>
      <c r="X77" s="18"/>
    </row>
    <row r="78" spans="1:24" x14ac:dyDescent="0.25">
      <c r="A78" s="3" t="s">
        <v>48</v>
      </c>
      <c r="B78" s="23" t="s">
        <v>147</v>
      </c>
      <c r="C78" s="23" t="s">
        <v>2</v>
      </c>
      <c r="D78" s="23"/>
      <c r="E78" s="23"/>
      <c r="F78" s="23"/>
      <c r="G78" s="27"/>
      <c r="H78" s="24"/>
      <c r="I78" s="24"/>
      <c r="J78" s="24">
        <v>37.5</v>
      </c>
      <c r="K78" s="24">
        <f>SUM(4*1.2)</f>
        <v>4.8</v>
      </c>
      <c r="L78" s="24">
        <f>SUM(4*1.2)</f>
        <v>4.8</v>
      </c>
      <c r="M78" s="24">
        <f>4*1.2</f>
        <v>4.8</v>
      </c>
      <c r="N78" s="24"/>
      <c r="O78" s="24"/>
      <c r="P78" s="24"/>
      <c r="Q78" s="24"/>
      <c r="R78" s="24">
        <f>4*1.2</f>
        <v>4.8</v>
      </c>
      <c r="S78" s="34">
        <f>4*1.2</f>
        <v>4.8</v>
      </c>
      <c r="T78" s="34"/>
      <c r="U78" s="34">
        <v>15</v>
      </c>
      <c r="V78" s="29">
        <f>D78+K78+L78+M78+N78+R78+O78+Q78+S78</f>
        <v>24</v>
      </c>
      <c r="W78" s="25">
        <f t="shared" ref="W78:W99" si="7">SUM(D78:U78)</f>
        <v>76.499999999999986</v>
      </c>
      <c r="X78" s="4" t="s">
        <v>15</v>
      </c>
    </row>
    <row r="79" spans="1:24" x14ac:dyDescent="0.25">
      <c r="A79" s="3" t="s">
        <v>48</v>
      </c>
      <c r="B79" s="5" t="s">
        <v>54</v>
      </c>
      <c r="C79" s="5" t="s">
        <v>55</v>
      </c>
      <c r="D79" s="23"/>
      <c r="E79" s="23">
        <v>15</v>
      </c>
      <c r="F79" s="23">
        <v>3</v>
      </c>
      <c r="G79" s="27"/>
      <c r="H79" s="27"/>
      <c r="I79" s="27"/>
      <c r="J79" s="27">
        <v>22.5</v>
      </c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9">
        <f t="shared" ref="V79:V99" si="8">D79+K79+L79+M79</f>
        <v>0</v>
      </c>
      <c r="W79" s="25">
        <f t="shared" si="7"/>
        <v>40.5</v>
      </c>
      <c r="X79" s="4" t="s">
        <v>16</v>
      </c>
    </row>
    <row r="80" spans="1:24" x14ac:dyDescent="0.25">
      <c r="A80" s="3" t="s">
        <v>48</v>
      </c>
      <c r="B80" s="5" t="s">
        <v>51</v>
      </c>
      <c r="C80" s="5" t="s">
        <v>56</v>
      </c>
      <c r="D80" s="23"/>
      <c r="E80" s="23"/>
      <c r="F80" s="23">
        <f>6*1.5</f>
        <v>9</v>
      </c>
      <c r="G80" s="27"/>
      <c r="H80" s="27"/>
      <c r="I80" s="27"/>
      <c r="J80" s="27">
        <v>9</v>
      </c>
      <c r="K80" s="27"/>
      <c r="L80" s="27"/>
      <c r="M80" s="27"/>
      <c r="N80" s="27"/>
      <c r="O80" s="27"/>
      <c r="P80" s="27"/>
      <c r="Q80" s="27"/>
      <c r="R80" s="27"/>
      <c r="S80" s="27"/>
      <c r="T80" s="27">
        <v>6</v>
      </c>
      <c r="U80" s="27"/>
      <c r="V80" s="29">
        <f t="shared" si="8"/>
        <v>0</v>
      </c>
      <c r="W80" s="25">
        <f t="shared" si="7"/>
        <v>24</v>
      </c>
      <c r="X80" s="4" t="s">
        <v>17</v>
      </c>
    </row>
    <row r="81" spans="1:24" x14ac:dyDescent="0.25">
      <c r="A81" s="3" t="s">
        <v>48</v>
      </c>
      <c r="B81" s="5" t="s">
        <v>50</v>
      </c>
      <c r="C81" s="5" t="s">
        <v>36</v>
      </c>
      <c r="D81" s="23"/>
      <c r="E81" s="23"/>
      <c r="F81" s="23">
        <f>10*1.5</f>
        <v>15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9">
        <f t="shared" si="8"/>
        <v>0</v>
      </c>
      <c r="W81" s="25">
        <f t="shared" si="7"/>
        <v>15</v>
      </c>
      <c r="X81" s="4" t="s">
        <v>19</v>
      </c>
    </row>
    <row r="82" spans="1:24" x14ac:dyDescent="0.25">
      <c r="A82" s="3" t="s">
        <v>48</v>
      </c>
      <c r="B82" s="5" t="s">
        <v>148</v>
      </c>
      <c r="C82" s="5" t="s">
        <v>2</v>
      </c>
      <c r="D82" s="23"/>
      <c r="E82" s="23"/>
      <c r="F82" s="23"/>
      <c r="G82" s="27"/>
      <c r="H82" s="27"/>
      <c r="I82" s="27"/>
      <c r="J82" s="27">
        <v>15</v>
      </c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9">
        <f t="shared" si="8"/>
        <v>0</v>
      </c>
      <c r="W82" s="25">
        <f t="shared" si="7"/>
        <v>15</v>
      </c>
      <c r="X82" s="4" t="s">
        <v>19</v>
      </c>
    </row>
    <row r="83" spans="1:24" x14ac:dyDescent="0.25">
      <c r="A83" s="3" t="s">
        <v>48</v>
      </c>
      <c r="B83" s="5" t="s">
        <v>149</v>
      </c>
      <c r="C83" s="5" t="s">
        <v>2</v>
      </c>
      <c r="D83" s="23"/>
      <c r="E83" s="23"/>
      <c r="F83" s="23"/>
      <c r="G83" s="27"/>
      <c r="H83" s="27"/>
      <c r="I83" s="27"/>
      <c r="J83" s="27">
        <v>15</v>
      </c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9">
        <f t="shared" si="8"/>
        <v>0</v>
      </c>
      <c r="W83" s="25">
        <f t="shared" si="7"/>
        <v>15</v>
      </c>
      <c r="X83" s="4" t="s">
        <v>19</v>
      </c>
    </row>
    <row r="84" spans="1:24" x14ac:dyDescent="0.25">
      <c r="A84" s="3" t="s">
        <v>48</v>
      </c>
      <c r="B84" s="5" t="s">
        <v>150</v>
      </c>
      <c r="C84" s="5" t="s">
        <v>5</v>
      </c>
      <c r="D84" s="23"/>
      <c r="E84" s="23"/>
      <c r="F84" s="23">
        <v>6</v>
      </c>
      <c r="G84" s="27"/>
      <c r="H84" s="27"/>
      <c r="I84" s="27"/>
      <c r="J84" s="27">
        <v>9</v>
      </c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9">
        <f t="shared" si="8"/>
        <v>0</v>
      </c>
      <c r="W84" s="25">
        <f t="shared" si="7"/>
        <v>15</v>
      </c>
      <c r="X84" s="4" t="s">
        <v>19</v>
      </c>
    </row>
    <row r="85" spans="1:24" x14ac:dyDescent="0.25">
      <c r="A85" s="3" t="s">
        <v>48</v>
      </c>
      <c r="B85" s="5" t="s">
        <v>143</v>
      </c>
      <c r="C85" s="5" t="s">
        <v>144</v>
      </c>
      <c r="D85" s="23"/>
      <c r="E85" s="23"/>
      <c r="F85" s="23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>
        <v>15</v>
      </c>
      <c r="U85" s="27"/>
      <c r="V85" s="29">
        <f t="shared" si="8"/>
        <v>0</v>
      </c>
      <c r="W85" s="25">
        <f t="shared" si="7"/>
        <v>15</v>
      </c>
      <c r="X85" s="4" t="s">
        <v>19</v>
      </c>
    </row>
    <row r="86" spans="1:24" x14ac:dyDescent="0.25">
      <c r="A86" s="3" t="s">
        <v>48</v>
      </c>
      <c r="B86" s="5" t="s">
        <v>295</v>
      </c>
      <c r="C86" s="5" t="s">
        <v>126</v>
      </c>
      <c r="D86" s="23"/>
      <c r="E86" s="23"/>
      <c r="F86" s="23"/>
      <c r="G86" s="27"/>
      <c r="H86" s="27"/>
      <c r="I86" s="27"/>
      <c r="J86" s="27"/>
      <c r="K86" s="27"/>
      <c r="L86" s="27"/>
      <c r="M86" s="27"/>
      <c r="N86" s="27"/>
      <c r="O86" s="27"/>
      <c r="P86" s="27">
        <v>10</v>
      </c>
      <c r="Q86" s="27"/>
      <c r="R86" s="27"/>
      <c r="S86" s="27"/>
      <c r="T86" s="27"/>
      <c r="U86" s="27"/>
      <c r="V86" s="29">
        <f t="shared" si="8"/>
        <v>0</v>
      </c>
      <c r="W86" s="25">
        <f t="shared" si="7"/>
        <v>10</v>
      </c>
      <c r="X86" s="4" t="s">
        <v>170</v>
      </c>
    </row>
    <row r="87" spans="1:24" x14ac:dyDescent="0.25">
      <c r="A87" s="3" t="s">
        <v>48</v>
      </c>
      <c r="B87" s="5" t="s">
        <v>207</v>
      </c>
      <c r="C87" s="5" t="s">
        <v>208</v>
      </c>
      <c r="D87" s="23"/>
      <c r="E87" s="23">
        <v>9</v>
      </c>
      <c r="F87" s="23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9">
        <f t="shared" si="8"/>
        <v>0</v>
      </c>
      <c r="W87" s="25">
        <f t="shared" si="7"/>
        <v>9</v>
      </c>
      <c r="X87" s="4" t="s">
        <v>171</v>
      </c>
    </row>
    <row r="88" spans="1:24" x14ac:dyDescent="0.25">
      <c r="A88" s="3" t="s">
        <v>48</v>
      </c>
      <c r="B88" s="5" t="s">
        <v>302</v>
      </c>
      <c r="C88" s="5" t="s">
        <v>304</v>
      </c>
      <c r="D88" s="23"/>
      <c r="E88" s="23"/>
      <c r="F88" s="23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>
        <v>9</v>
      </c>
      <c r="U88" s="27"/>
      <c r="V88" s="29">
        <f t="shared" si="8"/>
        <v>0</v>
      </c>
      <c r="W88" s="25">
        <f t="shared" si="7"/>
        <v>9</v>
      </c>
      <c r="X88" s="4" t="s">
        <v>171</v>
      </c>
    </row>
    <row r="89" spans="1:24" x14ac:dyDescent="0.25">
      <c r="A89" s="3" t="s">
        <v>48</v>
      </c>
      <c r="B89" s="5" t="s">
        <v>221</v>
      </c>
      <c r="C89" s="5" t="s">
        <v>152</v>
      </c>
      <c r="D89" s="23"/>
      <c r="E89" s="23"/>
      <c r="F89" s="23"/>
      <c r="G89" s="27"/>
      <c r="H89" s="27"/>
      <c r="I89" s="27">
        <v>6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9">
        <f t="shared" si="8"/>
        <v>0</v>
      </c>
      <c r="W89" s="25">
        <f t="shared" si="7"/>
        <v>6</v>
      </c>
      <c r="X89" s="4" t="s">
        <v>219</v>
      </c>
    </row>
    <row r="90" spans="1:24" x14ac:dyDescent="0.25">
      <c r="A90" s="3" t="s">
        <v>48</v>
      </c>
      <c r="B90" s="5" t="s">
        <v>209</v>
      </c>
      <c r="C90" s="5" t="s">
        <v>3</v>
      </c>
      <c r="D90" s="23"/>
      <c r="E90" s="23">
        <f>4*1.5</f>
        <v>6</v>
      </c>
      <c r="F90" s="23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9">
        <f t="shared" si="8"/>
        <v>0</v>
      </c>
      <c r="W90" s="25">
        <f t="shared" si="7"/>
        <v>6</v>
      </c>
      <c r="X90" s="4" t="s">
        <v>219</v>
      </c>
    </row>
    <row r="91" spans="1:24" x14ac:dyDescent="0.25">
      <c r="A91" s="3" t="s">
        <v>48</v>
      </c>
      <c r="B91" s="5" t="s">
        <v>210</v>
      </c>
      <c r="C91" s="5" t="s">
        <v>194</v>
      </c>
      <c r="D91" s="23"/>
      <c r="E91" s="23">
        <f>4*1.5</f>
        <v>6</v>
      </c>
      <c r="F91" s="23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9">
        <f t="shared" si="8"/>
        <v>0</v>
      </c>
      <c r="W91" s="25">
        <f t="shared" si="7"/>
        <v>6</v>
      </c>
      <c r="X91" s="4" t="s">
        <v>219</v>
      </c>
    </row>
    <row r="92" spans="1:24" x14ac:dyDescent="0.25">
      <c r="A92" s="3" t="s">
        <v>48</v>
      </c>
      <c r="B92" s="5" t="s">
        <v>296</v>
      </c>
      <c r="C92" s="5" t="s">
        <v>3</v>
      </c>
      <c r="D92" s="23"/>
      <c r="E92" s="23"/>
      <c r="F92" s="23"/>
      <c r="G92" s="27"/>
      <c r="H92" s="27"/>
      <c r="I92" s="27"/>
      <c r="J92" s="27"/>
      <c r="K92" s="27"/>
      <c r="L92" s="27"/>
      <c r="M92" s="27"/>
      <c r="N92" s="27"/>
      <c r="O92" s="27"/>
      <c r="P92" s="27">
        <v>6</v>
      </c>
      <c r="Q92" s="27"/>
      <c r="R92" s="27"/>
      <c r="S92" s="27"/>
      <c r="T92" s="27"/>
      <c r="U92" s="27"/>
      <c r="V92" s="29">
        <f t="shared" si="8"/>
        <v>0</v>
      </c>
      <c r="W92" s="25">
        <f t="shared" si="7"/>
        <v>6</v>
      </c>
      <c r="X92" s="4" t="s">
        <v>219</v>
      </c>
    </row>
    <row r="93" spans="1:24" x14ac:dyDescent="0.25">
      <c r="A93" s="3" t="s">
        <v>48</v>
      </c>
      <c r="B93" s="5" t="s">
        <v>52</v>
      </c>
      <c r="C93" s="5" t="s">
        <v>4</v>
      </c>
      <c r="D93" s="23"/>
      <c r="E93" s="23"/>
      <c r="F93" s="23">
        <f>4*1.5</f>
        <v>6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9">
        <f t="shared" si="8"/>
        <v>0</v>
      </c>
      <c r="W93" s="25">
        <f t="shared" si="7"/>
        <v>6</v>
      </c>
      <c r="X93" s="4" t="s">
        <v>219</v>
      </c>
    </row>
    <row r="94" spans="1:24" x14ac:dyDescent="0.25">
      <c r="A94" s="3" t="s">
        <v>48</v>
      </c>
      <c r="B94" s="5" t="s">
        <v>203</v>
      </c>
      <c r="C94" s="5" t="s">
        <v>204</v>
      </c>
      <c r="D94" s="23"/>
      <c r="E94" s="23"/>
      <c r="F94" s="23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>
        <v>6</v>
      </c>
      <c r="U94" s="27"/>
      <c r="V94" s="29">
        <f t="shared" si="8"/>
        <v>0</v>
      </c>
      <c r="W94" s="25">
        <f t="shared" si="7"/>
        <v>6</v>
      </c>
      <c r="X94" s="4" t="s">
        <v>219</v>
      </c>
    </row>
    <row r="95" spans="1:24" x14ac:dyDescent="0.25">
      <c r="A95" s="3" t="s">
        <v>48</v>
      </c>
      <c r="B95" s="5" t="s">
        <v>53</v>
      </c>
      <c r="C95" s="5" t="s">
        <v>5</v>
      </c>
      <c r="D95" s="23"/>
      <c r="E95" s="23"/>
      <c r="F95" s="23">
        <v>3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>
        <v>3</v>
      </c>
      <c r="V95" s="29">
        <f t="shared" si="8"/>
        <v>0</v>
      </c>
      <c r="W95" s="25">
        <f t="shared" si="7"/>
        <v>6</v>
      </c>
      <c r="X95" s="4" t="s">
        <v>219</v>
      </c>
    </row>
    <row r="96" spans="1:24" x14ac:dyDescent="0.25">
      <c r="A96" s="3" t="s">
        <v>48</v>
      </c>
      <c r="B96" s="5" t="s">
        <v>212</v>
      </c>
      <c r="C96" s="5" t="s">
        <v>117</v>
      </c>
      <c r="D96" s="23"/>
      <c r="E96" s="23">
        <f>2*1.5</f>
        <v>3</v>
      </c>
      <c r="F96" s="23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9">
        <f t="shared" si="8"/>
        <v>0</v>
      </c>
      <c r="W96" s="25">
        <f t="shared" si="7"/>
        <v>3</v>
      </c>
      <c r="X96" s="4" t="s">
        <v>238</v>
      </c>
    </row>
    <row r="97" spans="1:24" x14ac:dyDescent="0.25">
      <c r="A97" s="3" t="s">
        <v>48</v>
      </c>
      <c r="B97" s="5" t="s">
        <v>303</v>
      </c>
      <c r="C97" s="5" t="s">
        <v>37</v>
      </c>
      <c r="D97" s="23"/>
      <c r="E97" s="23"/>
      <c r="F97" s="23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>
        <v>3</v>
      </c>
      <c r="U97" s="27"/>
      <c r="V97" s="29">
        <f t="shared" si="8"/>
        <v>0</v>
      </c>
      <c r="W97" s="25">
        <f t="shared" si="7"/>
        <v>3</v>
      </c>
      <c r="X97" s="4" t="s">
        <v>238</v>
      </c>
    </row>
    <row r="98" spans="1:24" x14ac:dyDescent="0.25">
      <c r="A98" s="3" t="s">
        <v>48</v>
      </c>
      <c r="B98" s="5" t="s">
        <v>305</v>
      </c>
      <c r="C98" s="5" t="s">
        <v>306</v>
      </c>
      <c r="D98" s="23"/>
      <c r="E98" s="23"/>
      <c r="F98" s="23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>
        <v>3</v>
      </c>
      <c r="U98" s="27"/>
      <c r="V98" s="29">
        <f t="shared" si="8"/>
        <v>0</v>
      </c>
      <c r="W98" s="25">
        <f t="shared" si="7"/>
        <v>3</v>
      </c>
      <c r="X98" s="4" t="s">
        <v>238</v>
      </c>
    </row>
    <row r="99" spans="1:24" x14ac:dyDescent="0.25">
      <c r="A99" s="3" t="s">
        <v>48</v>
      </c>
      <c r="B99" s="5" t="s">
        <v>211</v>
      </c>
      <c r="C99" s="5" t="s">
        <v>213</v>
      </c>
      <c r="D99" s="23"/>
      <c r="E99" s="23">
        <f>2*1.5</f>
        <v>3</v>
      </c>
      <c r="F99" s="23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9">
        <f t="shared" si="8"/>
        <v>0</v>
      </c>
      <c r="W99" s="25">
        <f t="shared" si="7"/>
        <v>3</v>
      </c>
      <c r="X99" s="4" t="s">
        <v>238</v>
      </c>
    </row>
    <row r="100" spans="1:24" x14ac:dyDescent="0.25">
      <c r="A100" s="8"/>
      <c r="B100" s="8"/>
      <c r="C100" s="8"/>
      <c r="D100" s="42"/>
      <c r="E100" s="42"/>
      <c r="F100" s="42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3"/>
      <c r="W100" s="19">
        <f t="shared" ref="W100" si="9">SUM(D100:T100)</f>
        <v>0</v>
      </c>
      <c r="X100" s="18"/>
    </row>
    <row r="101" spans="1:24" x14ac:dyDescent="0.25">
      <c r="A101" s="3" t="s">
        <v>9</v>
      </c>
      <c r="B101" s="26" t="s">
        <v>11</v>
      </c>
      <c r="C101" s="26" t="s">
        <v>2</v>
      </c>
      <c r="D101" s="34"/>
      <c r="E101" s="34"/>
      <c r="F101" s="34"/>
      <c r="G101" s="34"/>
      <c r="H101" s="34"/>
      <c r="I101" s="34"/>
      <c r="J101" s="34">
        <v>37.5</v>
      </c>
      <c r="K101" s="34">
        <f>SUM(50+8)*1.2</f>
        <v>69.599999999999994</v>
      </c>
      <c r="L101" s="34">
        <f>48*1.2</f>
        <v>57.599999999999994</v>
      </c>
      <c r="M101" s="34"/>
      <c r="N101" s="34">
        <v>132</v>
      </c>
      <c r="O101" s="34"/>
      <c r="P101" s="33"/>
      <c r="Q101" s="24">
        <f>31*1.2</f>
        <v>37.199999999999996</v>
      </c>
      <c r="R101" s="34"/>
      <c r="S101" s="34">
        <f>158*1.2</f>
        <v>189.6</v>
      </c>
      <c r="T101" s="34"/>
      <c r="U101" s="34"/>
      <c r="V101" s="29">
        <f>D101+K101+L101+M101+N101+R101+O101+Q101+S101</f>
        <v>486</v>
      </c>
      <c r="W101" s="25">
        <f t="shared" ref="W101:W122" si="10">SUM(D101:U101)</f>
        <v>523.5</v>
      </c>
      <c r="X101" s="10" t="s">
        <v>15</v>
      </c>
    </row>
    <row r="102" spans="1:24" x14ac:dyDescent="0.25">
      <c r="A102" s="3" t="s">
        <v>9</v>
      </c>
      <c r="B102" s="26" t="s">
        <v>14</v>
      </c>
      <c r="C102" s="26" t="s">
        <v>63</v>
      </c>
      <c r="D102" s="34">
        <v>69</v>
      </c>
      <c r="E102" s="34"/>
      <c r="F102" s="34"/>
      <c r="G102" s="34"/>
      <c r="H102" s="34"/>
      <c r="I102" s="34"/>
      <c r="J102" s="34"/>
      <c r="K102" s="34">
        <f>SUM(4*1.2)</f>
        <v>4.8</v>
      </c>
      <c r="L102" s="34"/>
      <c r="M102" s="34"/>
      <c r="N102" s="34"/>
      <c r="O102" s="34"/>
      <c r="P102" s="33"/>
      <c r="Q102" s="33">
        <f>48*1.2</f>
        <v>57.599999999999994</v>
      </c>
      <c r="R102" s="34">
        <f>48*1.2</f>
        <v>57.599999999999994</v>
      </c>
      <c r="S102" s="34">
        <f>81*1.2</f>
        <v>97.2</v>
      </c>
      <c r="T102" s="34"/>
      <c r="U102" s="34"/>
      <c r="V102" s="29">
        <f>D102+K102+L102+M102+N102+R102+O102+Q102+S102</f>
        <v>286.2</v>
      </c>
      <c r="W102" s="25">
        <f t="shared" si="10"/>
        <v>286.2</v>
      </c>
      <c r="X102" s="10" t="s">
        <v>16</v>
      </c>
    </row>
    <row r="103" spans="1:24" x14ac:dyDescent="0.25">
      <c r="A103" s="9" t="s">
        <v>9</v>
      </c>
      <c r="B103" s="5" t="s">
        <v>151</v>
      </c>
      <c r="C103" s="5" t="s">
        <v>152</v>
      </c>
      <c r="D103" s="23"/>
      <c r="E103" s="31"/>
      <c r="F103" s="31"/>
      <c r="G103" s="24"/>
      <c r="H103" s="24"/>
      <c r="I103" s="24">
        <v>10</v>
      </c>
      <c r="J103" s="24">
        <v>15</v>
      </c>
      <c r="K103" s="24"/>
      <c r="L103" s="24"/>
      <c r="M103" s="24"/>
      <c r="N103" s="24"/>
      <c r="O103" s="24"/>
      <c r="P103" s="24"/>
      <c r="Q103" s="24"/>
      <c r="R103" s="24"/>
      <c r="S103" s="24"/>
      <c r="T103" s="24">
        <v>12.5</v>
      </c>
      <c r="U103" s="24"/>
      <c r="V103" s="29">
        <f t="shared" ref="V103:V122" si="11">D103+K103+L103+M103</f>
        <v>0</v>
      </c>
      <c r="W103" s="25">
        <f t="shared" si="10"/>
        <v>37.5</v>
      </c>
      <c r="X103" s="10" t="s">
        <v>17</v>
      </c>
    </row>
    <row r="104" spans="1:24" x14ac:dyDescent="0.25">
      <c r="A104" s="9" t="s">
        <v>9</v>
      </c>
      <c r="B104" s="5" t="s">
        <v>57</v>
      </c>
      <c r="C104" s="5" t="s">
        <v>37</v>
      </c>
      <c r="D104" s="23"/>
      <c r="E104" s="23"/>
      <c r="F104" s="23">
        <v>12.5</v>
      </c>
      <c r="G104" s="27"/>
      <c r="H104" s="27"/>
      <c r="I104" s="27"/>
      <c r="J104" s="27">
        <v>22.5</v>
      </c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9">
        <f t="shared" si="11"/>
        <v>0</v>
      </c>
      <c r="W104" s="25">
        <f t="shared" si="10"/>
        <v>35</v>
      </c>
      <c r="X104" s="10" t="s">
        <v>19</v>
      </c>
    </row>
    <row r="105" spans="1:24" x14ac:dyDescent="0.25">
      <c r="A105" s="9" t="s">
        <v>9</v>
      </c>
      <c r="B105" s="5" t="s">
        <v>75</v>
      </c>
      <c r="C105" s="5" t="s">
        <v>77</v>
      </c>
      <c r="D105" s="23"/>
      <c r="E105" s="23"/>
      <c r="F105" s="23"/>
      <c r="G105" s="27">
        <f>2*1.25</f>
        <v>2.5</v>
      </c>
      <c r="H105" s="27">
        <v>10</v>
      </c>
      <c r="I105" s="27"/>
      <c r="J105" s="27">
        <v>15</v>
      </c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9">
        <f t="shared" si="11"/>
        <v>0</v>
      </c>
      <c r="W105" s="25">
        <f t="shared" si="10"/>
        <v>27.5</v>
      </c>
      <c r="X105" s="10" t="s">
        <v>18</v>
      </c>
    </row>
    <row r="106" spans="1:24" x14ac:dyDescent="0.25">
      <c r="A106" s="9" t="s">
        <v>9</v>
      </c>
      <c r="B106" s="5" t="s">
        <v>58</v>
      </c>
      <c r="C106" s="5" t="s">
        <v>36</v>
      </c>
      <c r="D106" s="23"/>
      <c r="E106" s="23"/>
      <c r="F106" s="23">
        <f>6*1.25</f>
        <v>7.5</v>
      </c>
      <c r="G106" s="27">
        <f>6*1.25</f>
        <v>7.5</v>
      </c>
      <c r="H106" s="27"/>
      <c r="I106" s="27"/>
      <c r="J106" s="27">
        <v>9</v>
      </c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9">
        <f t="shared" si="11"/>
        <v>0</v>
      </c>
      <c r="W106" s="25">
        <f t="shared" si="10"/>
        <v>24</v>
      </c>
      <c r="X106" s="10" t="s">
        <v>169</v>
      </c>
    </row>
    <row r="107" spans="1:24" x14ac:dyDescent="0.25">
      <c r="A107" s="9" t="s">
        <v>9</v>
      </c>
      <c r="B107" s="5" t="s">
        <v>278</v>
      </c>
      <c r="C107" s="5" t="s">
        <v>103</v>
      </c>
      <c r="D107" s="23"/>
      <c r="E107" s="23"/>
      <c r="F107" s="23"/>
      <c r="G107" s="27"/>
      <c r="H107" s="27"/>
      <c r="I107" s="27"/>
      <c r="J107" s="27"/>
      <c r="K107" s="27"/>
      <c r="L107" s="27"/>
      <c r="M107" s="27"/>
      <c r="N107" s="27"/>
      <c r="O107" s="27"/>
      <c r="P107" s="27">
        <v>10</v>
      </c>
      <c r="Q107" s="27"/>
      <c r="R107" s="27"/>
      <c r="S107" s="27"/>
      <c r="T107" s="27"/>
      <c r="U107" s="27"/>
      <c r="V107" s="29">
        <f t="shared" si="11"/>
        <v>0</v>
      </c>
      <c r="W107" s="25">
        <f t="shared" si="10"/>
        <v>10</v>
      </c>
      <c r="X107" s="10" t="s">
        <v>73</v>
      </c>
    </row>
    <row r="108" spans="1:24" x14ac:dyDescent="0.25">
      <c r="A108" s="9" t="s">
        <v>9</v>
      </c>
      <c r="B108" s="5" t="s">
        <v>214</v>
      </c>
      <c r="C108" s="5" t="s">
        <v>215</v>
      </c>
      <c r="D108" s="23"/>
      <c r="E108" s="23">
        <v>10</v>
      </c>
      <c r="F108" s="23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9">
        <f t="shared" si="11"/>
        <v>0</v>
      </c>
      <c r="W108" s="25">
        <f t="shared" si="10"/>
        <v>10</v>
      </c>
      <c r="X108" s="10" t="s">
        <v>73</v>
      </c>
    </row>
    <row r="109" spans="1:24" x14ac:dyDescent="0.25">
      <c r="A109" s="9" t="s">
        <v>9</v>
      </c>
      <c r="B109" s="5" t="s">
        <v>60</v>
      </c>
      <c r="C109" s="5" t="s">
        <v>37</v>
      </c>
      <c r="D109" s="23"/>
      <c r="E109" s="23"/>
      <c r="F109" s="23">
        <f>4*1.25</f>
        <v>5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>
        <v>5</v>
      </c>
      <c r="U109" s="27"/>
      <c r="V109" s="29">
        <f t="shared" si="11"/>
        <v>0</v>
      </c>
      <c r="W109" s="25">
        <f t="shared" si="10"/>
        <v>10</v>
      </c>
      <c r="X109" s="10" t="s">
        <v>73</v>
      </c>
    </row>
    <row r="110" spans="1:24" x14ac:dyDescent="0.25">
      <c r="A110" s="9" t="s">
        <v>9</v>
      </c>
      <c r="B110" s="5" t="s">
        <v>153</v>
      </c>
      <c r="C110" s="5" t="s">
        <v>144</v>
      </c>
      <c r="D110" s="23"/>
      <c r="E110" s="23"/>
      <c r="F110" s="23"/>
      <c r="G110" s="27"/>
      <c r="H110" s="27"/>
      <c r="I110" s="27"/>
      <c r="J110" s="27">
        <v>9</v>
      </c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9">
        <f t="shared" si="11"/>
        <v>0</v>
      </c>
      <c r="W110" s="25">
        <f t="shared" si="10"/>
        <v>9</v>
      </c>
      <c r="X110" s="10" t="s">
        <v>171</v>
      </c>
    </row>
    <row r="111" spans="1:24" x14ac:dyDescent="0.25">
      <c r="A111" s="9" t="s">
        <v>9</v>
      </c>
      <c r="B111" s="5" t="s">
        <v>76</v>
      </c>
      <c r="C111" s="5" t="s">
        <v>77</v>
      </c>
      <c r="D111" s="23"/>
      <c r="E111" s="23"/>
      <c r="F111" s="23"/>
      <c r="G111" s="27">
        <f>2*1.25</f>
        <v>2.5</v>
      </c>
      <c r="H111" s="27"/>
      <c r="I111" s="27"/>
      <c r="J111" s="27">
        <v>6</v>
      </c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9">
        <f t="shared" si="11"/>
        <v>0</v>
      </c>
      <c r="W111" s="25">
        <f t="shared" si="10"/>
        <v>8.5</v>
      </c>
      <c r="X111" s="10" t="s">
        <v>83</v>
      </c>
    </row>
    <row r="112" spans="1:24" x14ac:dyDescent="0.25">
      <c r="A112" s="9" t="s">
        <v>9</v>
      </c>
      <c r="B112" s="5" t="s">
        <v>299</v>
      </c>
      <c r="C112" s="5" t="s">
        <v>37</v>
      </c>
      <c r="D112" s="23"/>
      <c r="E112" s="23"/>
      <c r="F112" s="23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>
        <v>7.5</v>
      </c>
      <c r="U112" s="27"/>
      <c r="V112" s="29">
        <f t="shared" si="11"/>
        <v>0</v>
      </c>
      <c r="W112" s="25">
        <f t="shared" si="10"/>
        <v>7.5</v>
      </c>
      <c r="X112" s="10" t="s">
        <v>219</v>
      </c>
    </row>
    <row r="113" spans="1:24" x14ac:dyDescent="0.25">
      <c r="A113" s="9" t="s">
        <v>9</v>
      </c>
      <c r="B113" s="5" t="s">
        <v>279</v>
      </c>
      <c r="C113" s="5" t="s">
        <v>103</v>
      </c>
      <c r="D113" s="23"/>
      <c r="E113" s="23"/>
      <c r="F113" s="23"/>
      <c r="G113" s="27"/>
      <c r="H113" s="27"/>
      <c r="I113" s="27"/>
      <c r="J113" s="27"/>
      <c r="K113" s="27"/>
      <c r="L113" s="27"/>
      <c r="M113" s="27"/>
      <c r="N113" s="27"/>
      <c r="O113" s="27"/>
      <c r="P113" s="27">
        <v>6</v>
      </c>
      <c r="Q113" s="27"/>
      <c r="R113" s="27"/>
      <c r="S113" s="27"/>
      <c r="T113" s="27"/>
      <c r="U113" s="27"/>
      <c r="V113" s="29">
        <f t="shared" si="11"/>
        <v>0</v>
      </c>
      <c r="W113" s="25">
        <f t="shared" si="10"/>
        <v>6</v>
      </c>
      <c r="X113" s="10" t="s">
        <v>172</v>
      </c>
    </row>
    <row r="114" spans="1:24" x14ac:dyDescent="0.25">
      <c r="A114" s="9" t="s">
        <v>9</v>
      </c>
      <c r="B114" s="5" t="s">
        <v>216</v>
      </c>
      <c r="C114" s="5" t="s">
        <v>55</v>
      </c>
      <c r="D114" s="23"/>
      <c r="E114" s="23">
        <v>6</v>
      </c>
      <c r="F114" s="23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9">
        <f t="shared" si="11"/>
        <v>0</v>
      </c>
      <c r="W114" s="25">
        <f t="shared" si="10"/>
        <v>6</v>
      </c>
      <c r="X114" s="10" t="s">
        <v>172</v>
      </c>
    </row>
    <row r="115" spans="1:24" x14ac:dyDescent="0.25">
      <c r="A115" s="9" t="s">
        <v>9</v>
      </c>
      <c r="B115" s="5" t="s">
        <v>59</v>
      </c>
      <c r="C115" s="5" t="s">
        <v>38</v>
      </c>
      <c r="D115" s="23"/>
      <c r="E115" s="23"/>
      <c r="F115" s="23">
        <f>4*1.25</f>
        <v>5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9">
        <f t="shared" si="11"/>
        <v>0</v>
      </c>
      <c r="W115" s="25">
        <f t="shared" si="10"/>
        <v>5</v>
      </c>
      <c r="X115" s="10" t="s">
        <v>220</v>
      </c>
    </row>
    <row r="116" spans="1:24" x14ac:dyDescent="0.25">
      <c r="A116" s="9" t="s">
        <v>9</v>
      </c>
      <c r="B116" s="5" t="s">
        <v>300</v>
      </c>
      <c r="C116" s="5" t="s">
        <v>37</v>
      </c>
      <c r="D116" s="23"/>
      <c r="E116" s="23"/>
      <c r="F116" s="23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>
        <v>5</v>
      </c>
      <c r="U116" s="27"/>
      <c r="V116" s="29">
        <f t="shared" si="11"/>
        <v>0</v>
      </c>
      <c r="W116" s="25">
        <f t="shared" si="10"/>
        <v>5</v>
      </c>
      <c r="X116" s="10" t="s">
        <v>220</v>
      </c>
    </row>
    <row r="117" spans="1:24" x14ac:dyDescent="0.25">
      <c r="A117" s="9" t="s">
        <v>9</v>
      </c>
      <c r="B117" s="5" t="s">
        <v>280</v>
      </c>
      <c r="C117" s="5" t="s">
        <v>281</v>
      </c>
      <c r="D117" s="23"/>
      <c r="E117" s="23"/>
      <c r="F117" s="23"/>
      <c r="G117" s="27"/>
      <c r="H117" s="27"/>
      <c r="I117" s="27"/>
      <c r="J117" s="27"/>
      <c r="K117" s="27"/>
      <c r="L117" s="27"/>
      <c r="M117" s="27"/>
      <c r="N117" s="27"/>
      <c r="O117" s="27"/>
      <c r="P117" s="27">
        <v>4</v>
      </c>
      <c r="Q117" s="27"/>
      <c r="R117" s="27"/>
      <c r="S117" s="27"/>
      <c r="T117" s="27"/>
      <c r="U117" s="27"/>
      <c r="V117" s="29">
        <f t="shared" si="11"/>
        <v>0</v>
      </c>
      <c r="W117" s="25">
        <f t="shared" si="10"/>
        <v>4</v>
      </c>
      <c r="X117" s="10" t="s">
        <v>236</v>
      </c>
    </row>
    <row r="118" spans="1:24" x14ac:dyDescent="0.25">
      <c r="A118" s="9" t="s">
        <v>9</v>
      </c>
      <c r="B118" s="5" t="s">
        <v>217</v>
      </c>
      <c r="C118" s="5" t="s">
        <v>194</v>
      </c>
      <c r="D118" s="23"/>
      <c r="E118" s="23">
        <v>4</v>
      </c>
      <c r="F118" s="23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9">
        <f t="shared" si="11"/>
        <v>0</v>
      </c>
      <c r="W118" s="25">
        <f t="shared" si="10"/>
        <v>4</v>
      </c>
      <c r="X118" s="10" t="s">
        <v>236</v>
      </c>
    </row>
    <row r="119" spans="1:24" x14ac:dyDescent="0.25">
      <c r="A119" s="9" t="s">
        <v>9</v>
      </c>
      <c r="B119" s="5" t="s">
        <v>157</v>
      </c>
      <c r="C119" s="5" t="s">
        <v>37</v>
      </c>
      <c r="D119" s="23"/>
      <c r="E119" s="23"/>
      <c r="F119" s="23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>
        <v>2.5</v>
      </c>
      <c r="U119" s="27"/>
      <c r="V119" s="29">
        <f t="shared" si="11"/>
        <v>0</v>
      </c>
      <c r="W119" s="25">
        <f t="shared" si="10"/>
        <v>2.5</v>
      </c>
      <c r="X119" s="10" t="s">
        <v>238</v>
      </c>
    </row>
    <row r="120" spans="1:24" x14ac:dyDescent="0.25">
      <c r="A120" s="9" t="s">
        <v>9</v>
      </c>
      <c r="B120" s="5" t="s">
        <v>301</v>
      </c>
      <c r="C120" s="5" t="s">
        <v>55</v>
      </c>
      <c r="D120" s="23"/>
      <c r="E120" s="23"/>
      <c r="F120" s="23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>
        <v>2.5</v>
      </c>
      <c r="U120" s="27"/>
      <c r="V120" s="29">
        <f t="shared" si="11"/>
        <v>0</v>
      </c>
      <c r="W120" s="25">
        <f t="shared" si="10"/>
        <v>2.5</v>
      </c>
      <c r="X120" s="10" t="s">
        <v>238</v>
      </c>
    </row>
    <row r="121" spans="1:24" x14ac:dyDescent="0.25">
      <c r="A121" s="9" t="s">
        <v>9</v>
      </c>
      <c r="B121" s="5" t="s">
        <v>182</v>
      </c>
      <c r="C121" s="5" t="s">
        <v>77</v>
      </c>
      <c r="D121" s="23"/>
      <c r="E121" s="23"/>
      <c r="F121" s="23"/>
      <c r="G121" s="27"/>
      <c r="H121" s="27">
        <v>2</v>
      </c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9">
        <f t="shared" si="11"/>
        <v>0</v>
      </c>
      <c r="W121" s="25">
        <f t="shared" si="10"/>
        <v>2</v>
      </c>
      <c r="X121" s="10" t="s">
        <v>239</v>
      </c>
    </row>
    <row r="122" spans="1:24" x14ac:dyDescent="0.25">
      <c r="A122" s="9" t="s">
        <v>9</v>
      </c>
      <c r="B122" s="5" t="s">
        <v>218</v>
      </c>
      <c r="C122" s="5" t="s">
        <v>126</v>
      </c>
      <c r="D122" s="23"/>
      <c r="E122" s="23">
        <v>1</v>
      </c>
      <c r="F122" s="23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9">
        <f t="shared" si="11"/>
        <v>0</v>
      </c>
      <c r="W122" s="25">
        <f t="shared" si="10"/>
        <v>1</v>
      </c>
      <c r="X122" s="10" t="s">
        <v>240</v>
      </c>
    </row>
    <row r="123" spans="1:24" x14ac:dyDescent="0.25">
      <c r="A123" s="11"/>
      <c r="B123" s="2"/>
      <c r="C123" s="2"/>
      <c r="D123" s="40"/>
      <c r="E123" s="40"/>
      <c r="F123" s="40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0"/>
      <c r="W123" s="19"/>
      <c r="X123" s="12"/>
    </row>
    <row r="124" spans="1:24" x14ac:dyDescent="0.25">
      <c r="A124" s="3" t="s">
        <v>49</v>
      </c>
      <c r="B124" s="23" t="s">
        <v>61</v>
      </c>
      <c r="C124" s="23" t="s">
        <v>25</v>
      </c>
      <c r="D124" s="34"/>
      <c r="E124" s="34"/>
      <c r="F124" s="34">
        <v>10</v>
      </c>
      <c r="G124" s="34">
        <v>10</v>
      </c>
      <c r="H124" s="34"/>
      <c r="I124" s="34"/>
      <c r="J124" s="34">
        <f>25*1.25</f>
        <v>31.25</v>
      </c>
      <c r="K124" s="34">
        <f>SUM(20+8)*1.2</f>
        <v>33.6</v>
      </c>
      <c r="L124" s="34"/>
      <c r="M124" s="34">
        <f>36*1.1</f>
        <v>39.6</v>
      </c>
      <c r="N124" s="34"/>
      <c r="O124" s="34"/>
      <c r="P124" s="33"/>
      <c r="Q124" s="24">
        <f>20*1.2</f>
        <v>24</v>
      </c>
      <c r="R124" s="34">
        <f>33*1.2</f>
        <v>39.6</v>
      </c>
      <c r="S124" s="34"/>
      <c r="T124" s="34"/>
      <c r="U124" s="34">
        <v>5</v>
      </c>
      <c r="V124" s="29">
        <f>D124+K124+L124+M124+N124+R124+O124+Q124</f>
        <v>136.80000000000001</v>
      </c>
      <c r="W124" s="25">
        <f t="shared" ref="W124:W131" si="12">SUM(D124:U124)</f>
        <v>193.04999999999998</v>
      </c>
      <c r="X124" s="10" t="s">
        <v>15</v>
      </c>
    </row>
    <row r="125" spans="1:24" x14ac:dyDescent="0.25">
      <c r="A125" s="9" t="s">
        <v>49</v>
      </c>
      <c r="B125" s="5" t="s">
        <v>62</v>
      </c>
      <c r="C125" s="5" t="s">
        <v>5</v>
      </c>
      <c r="D125" s="23"/>
      <c r="E125" s="23"/>
      <c r="F125" s="23">
        <v>6</v>
      </c>
      <c r="G125" s="23">
        <v>4</v>
      </c>
      <c r="H125" s="23"/>
      <c r="I125" s="23"/>
      <c r="J125" s="23">
        <f>15*1.25</f>
        <v>18.75</v>
      </c>
      <c r="K125" s="23">
        <f>SUM(12+4)*1.2</f>
        <v>19.2</v>
      </c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9">
        <f t="shared" ref="V125:V131" si="13">D125+K125+L125+M125</f>
        <v>19.2</v>
      </c>
      <c r="W125" s="25">
        <f t="shared" si="12"/>
        <v>47.95</v>
      </c>
      <c r="X125" s="10" t="s">
        <v>16</v>
      </c>
    </row>
    <row r="126" spans="1:24" x14ac:dyDescent="0.25">
      <c r="A126" s="9" t="s">
        <v>49</v>
      </c>
      <c r="B126" s="5" t="s">
        <v>154</v>
      </c>
      <c r="C126" s="5" t="s">
        <v>3</v>
      </c>
      <c r="D126" s="23"/>
      <c r="E126" s="23">
        <v>10</v>
      </c>
      <c r="F126" s="23"/>
      <c r="G126" s="27"/>
      <c r="H126" s="27"/>
      <c r="I126" s="27"/>
      <c r="J126" s="27">
        <f>1.25*10</f>
        <v>12.5</v>
      </c>
      <c r="K126" s="27"/>
      <c r="L126" s="27"/>
      <c r="M126" s="27"/>
      <c r="N126" s="27"/>
      <c r="O126" s="27"/>
      <c r="P126" s="27">
        <v>10</v>
      </c>
      <c r="Q126" s="27"/>
      <c r="R126" s="27"/>
      <c r="S126" s="27"/>
      <c r="T126" s="27"/>
      <c r="U126" s="27"/>
      <c r="V126" s="29">
        <f t="shared" si="13"/>
        <v>0</v>
      </c>
      <c r="W126" s="25">
        <f t="shared" si="12"/>
        <v>32.5</v>
      </c>
      <c r="X126" s="10" t="s">
        <v>17</v>
      </c>
    </row>
    <row r="127" spans="1:24" x14ac:dyDescent="0.25">
      <c r="A127" s="9" t="s">
        <v>49</v>
      </c>
      <c r="B127" s="5" t="s">
        <v>156</v>
      </c>
      <c r="C127" s="5" t="s">
        <v>158</v>
      </c>
      <c r="D127" s="23"/>
      <c r="E127" s="23"/>
      <c r="F127" s="23"/>
      <c r="G127" s="27"/>
      <c r="H127" s="27"/>
      <c r="I127" s="27"/>
      <c r="J127" s="27">
        <f>1.25*6</f>
        <v>7.5</v>
      </c>
      <c r="K127" s="27"/>
      <c r="L127" s="27"/>
      <c r="M127" s="27"/>
      <c r="N127" s="27"/>
      <c r="O127" s="27"/>
      <c r="P127" s="27"/>
      <c r="Q127" s="27"/>
      <c r="R127" s="27"/>
      <c r="S127" s="27"/>
      <c r="T127" s="27">
        <v>10</v>
      </c>
      <c r="U127" s="27">
        <v>2.5</v>
      </c>
      <c r="V127" s="29">
        <f t="shared" si="13"/>
        <v>0</v>
      </c>
      <c r="W127" s="25">
        <f t="shared" si="12"/>
        <v>20</v>
      </c>
      <c r="X127" s="10" t="s">
        <v>19</v>
      </c>
    </row>
    <row r="128" spans="1:24" x14ac:dyDescent="0.25">
      <c r="A128" s="9" t="s">
        <v>49</v>
      </c>
      <c r="B128" s="5" t="s">
        <v>155</v>
      </c>
      <c r="C128" s="5" t="s">
        <v>159</v>
      </c>
      <c r="D128" s="23"/>
      <c r="E128" s="23"/>
      <c r="F128" s="23"/>
      <c r="G128" s="27"/>
      <c r="H128" s="27"/>
      <c r="I128" s="27"/>
      <c r="J128" s="27">
        <f>1.25*10</f>
        <v>12.5</v>
      </c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9">
        <f t="shared" si="13"/>
        <v>0</v>
      </c>
      <c r="W128" s="25">
        <f t="shared" si="12"/>
        <v>12.5</v>
      </c>
      <c r="X128" s="10" t="s">
        <v>18</v>
      </c>
    </row>
    <row r="129" spans="1:24" x14ac:dyDescent="0.25">
      <c r="A129" s="9" t="s">
        <v>49</v>
      </c>
      <c r="B129" s="5" t="s">
        <v>14</v>
      </c>
      <c r="C129" s="5" t="s">
        <v>63</v>
      </c>
      <c r="D129" s="23"/>
      <c r="E129" s="23"/>
      <c r="F129" s="23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>
        <v>12.5</v>
      </c>
      <c r="V129" s="29">
        <f t="shared" si="13"/>
        <v>0</v>
      </c>
      <c r="W129" s="25">
        <f t="shared" si="12"/>
        <v>12.5</v>
      </c>
      <c r="X129" s="10" t="s">
        <v>169</v>
      </c>
    </row>
    <row r="130" spans="1:24" x14ac:dyDescent="0.25">
      <c r="A130" s="9" t="s">
        <v>49</v>
      </c>
      <c r="B130" s="5" t="s">
        <v>157</v>
      </c>
      <c r="C130" s="5" t="s">
        <v>37</v>
      </c>
      <c r="D130" s="23"/>
      <c r="E130" s="23"/>
      <c r="F130" s="23"/>
      <c r="G130" s="27"/>
      <c r="H130" s="27"/>
      <c r="I130" s="27"/>
      <c r="J130" s="27">
        <f>1.25*6</f>
        <v>7.5</v>
      </c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9">
        <f t="shared" si="13"/>
        <v>0</v>
      </c>
      <c r="W130" s="25">
        <f t="shared" si="12"/>
        <v>7.5</v>
      </c>
      <c r="X130" s="10" t="s">
        <v>73</v>
      </c>
    </row>
    <row r="131" spans="1:24" x14ac:dyDescent="0.25">
      <c r="A131" s="9" t="s">
        <v>49</v>
      </c>
      <c r="B131" s="5" t="s">
        <v>279</v>
      </c>
      <c r="C131" s="5" t="s">
        <v>103</v>
      </c>
      <c r="D131" s="23"/>
      <c r="E131" s="23"/>
      <c r="F131" s="23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>
        <v>6</v>
      </c>
      <c r="U131" s="27"/>
      <c r="V131" s="29">
        <f t="shared" si="13"/>
        <v>0</v>
      </c>
      <c r="W131" s="25">
        <f t="shared" si="12"/>
        <v>6</v>
      </c>
      <c r="X131" s="10" t="s">
        <v>84</v>
      </c>
    </row>
    <row r="132" spans="1:24" x14ac:dyDescent="0.25">
      <c r="A132" s="11" t="s">
        <v>49</v>
      </c>
      <c r="B132" s="8"/>
      <c r="C132" s="8"/>
      <c r="D132" s="42"/>
      <c r="E132" s="42"/>
      <c r="F132" s="42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3"/>
      <c r="W132" s="19"/>
      <c r="X132" s="18"/>
    </row>
    <row r="133" spans="1:24" x14ac:dyDescent="0.25">
      <c r="A133" s="9" t="s">
        <v>297</v>
      </c>
      <c r="B133" s="5" t="s">
        <v>154</v>
      </c>
      <c r="C133" s="5" t="s">
        <v>3</v>
      </c>
      <c r="D133" s="23"/>
      <c r="E133" s="23"/>
      <c r="F133" s="23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4"/>
      <c r="T133" s="24">
        <v>6</v>
      </c>
      <c r="U133" s="24">
        <v>5</v>
      </c>
      <c r="V133" s="29">
        <f t="shared" ref="V133:V134" si="14">D133+K133+L133+M133</f>
        <v>0</v>
      </c>
      <c r="W133" s="25">
        <f t="shared" ref="W133:W134" si="15">SUM(D133:U133)</f>
        <v>11</v>
      </c>
      <c r="X133" s="4" t="s">
        <v>15</v>
      </c>
    </row>
    <row r="134" spans="1:24" x14ac:dyDescent="0.25">
      <c r="A134" s="9" t="s">
        <v>297</v>
      </c>
      <c r="B134" s="5" t="s">
        <v>298</v>
      </c>
      <c r="C134" s="5" t="s">
        <v>28</v>
      </c>
      <c r="D134" s="23"/>
      <c r="E134" s="23"/>
      <c r="F134" s="23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4"/>
      <c r="T134" s="24">
        <v>4</v>
      </c>
      <c r="U134" s="24"/>
      <c r="V134" s="29">
        <f t="shared" si="14"/>
        <v>0</v>
      </c>
      <c r="W134" s="25">
        <f t="shared" si="15"/>
        <v>4</v>
      </c>
      <c r="X134" s="4" t="s">
        <v>16</v>
      </c>
    </row>
    <row r="135" spans="1:24" x14ac:dyDescent="0.25">
      <c r="A135" s="11"/>
      <c r="B135" s="8"/>
      <c r="C135" s="8"/>
      <c r="D135" s="42"/>
      <c r="E135" s="42"/>
      <c r="F135" s="42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5"/>
      <c r="T135" s="45"/>
      <c r="U135" s="45"/>
      <c r="V135" s="43"/>
      <c r="W135" s="19"/>
      <c r="X135" s="18"/>
    </row>
    <row r="136" spans="1:24" x14ac:dyDescent="0.25">
      <c r="A136" s="9" t="s">
        <v>160</v>
      </c>
      <c r="B136" s="5" t="s">
        <v>68</v>
      </c>
      <c r="C136" s="5" t="s">
        <v>38</v>
      </c>
      <c r="D136" s="23"/>
      <c r="E136" s="23"/>
      <c r="F136" s="23">
        <v>10</v>
      </c>
      <c r="G136" s="23">
        <v>10</v>
      </c>
      <c r="H136" s="23"/>
      <c r="I136" s="23"/>
      <c r="J136" s="23">
        <f>25*1.25</f>
        <v>31.25</v>
      </c>
      <c r="K136" s="23">
        <f>SUM(30+6)*1.1</f>
        <v>39.6</v>
      </c>
      <c r="L136" s="23"/>
      <c r="M136" s="23">
        <f>34*1.1</f>
        <v>37.400000000000006</v>
      </c>
      <c r="N136" s="23">
        <f>22*1.2</f>
        <v>26.4</v>
      </c>
      <c r="O136" s="23"/>
      <c r="P136" s="23"/>
      <c r="Q136" s="23"/>
      <c r="R136" s="23"/>
      <c r="S136" s="34">
        <f>1.2*49</f>
        <v>58.8</v>
      </c>
      <c r="T136" s="34"/>
      <c r="U136" s="34"/>
      <c r="V136" s="29">
        <f>D136+K136+L136+M136+N136+R136+O136+Q136+S136</f>
        <v>162.19999999999999</v>
      </c>
      <c r="W136" s="25">
        <f t="shared" ref="W136:W139" si="16">SUM(D136:U136)</f>
        <v>213.45</v>
      </c>
      <c r="X136" s="10" t="s">
        <v>15</v>
      </c>
    </row>
    <row r="137" spans="1:24" x14ac:dyDescent="0.25">
      <c r="A137" s="9" t="s">
        <v>160</v>
      </c>
      <c r="B137" s="5" t="s">
        <v>69</v>
      </c>
      <c r="C137" s="5" t="s">
        <v>63</v>
      </c>
      <c r="D137" s="23"/>
      <c r="E137" s="23">
        <v>10</v>
      </c>
      <c r="F137" s="23">
        <v>6</v>
      </c>
      <c r="G137" s="27">
        <v>6</v>
      </c>
      <c r="H137" s="27"/>
      <c r="I137" s="27"/>
      <c r="J137" s="27">
        <f>1.25*10</f>
        <v>12.5</v>
      </c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9">
        <f>D137+K137+L137+M137</f>
        <v>0</v>
      </c>
      <c r="W137" s="25">
        <f t="shared" si="16"/>
        <v>34.5</v>
      </c>
      <c r="X137" s="10" t="s">
        <v>16</v>
      </c>
    </row>
    <row r="138" spans="1:24" x14ac:dyDescent="0.25">
      <c r="A138" s="9" t="s">
        <v>160</v>
      </c>
      <c r="B138" s="5" t="s">
        <v>162</v>
      </c>
      <c r="C138" s="5" t="s">
        <v>25</v>
      </c>
      <c r="D138" s="23"/>
      <c r="E138" s="23"/>
      <c r="F138" s="23"/>
      <c r="G138" s="23"/>
      <c r="H138" s="24"/>
      <c r="I138" s="24"/>
      <c r="J138" s="24">
        <f>15*1.25</f>
        <v>18.75</v>
      </c>
      <c r="K138" s="24"/>
      <c r="L138" s="24"/>
      <c r="M138" s="24"/>
      <c r="N138" s="24"/>
      <c r="O138" s="24"/>
      <c r="P138" s="24"/>
      <c r="Q138" s="24"/>
      <c r="R138" s="24"/>
      <c r="S138" s="24"/>
      <c r="T138" s="24">
        <v>10</v>
      </c>
      <c r="U138" s="24"/>
      <c r="V138" s="29">
        <f>D138+K138+L138+M138</f>
        <v>0</v>
      </c>
      <c r="W138" s="25">
        <f t="shared" si="16"/>
        <v>28.75</v>
      </c>
      <c r="X138" s="10" t="s">
        <v>17</v>
      </c>
    </row>
    <row r="139" spans="1:24" x14ac:dyDescent="0.25">
      <c r="A139" s="9" t="s">
        <v>160</v>
      </c>
      <c r="B139" s="5" t="s">
        <v>163</v>
      </c>
      <c r="C139" s="5" t="s">
        <v>96</v>
      </c>
      <c r="D139" s="23"/>
      <c r="E139" s="23"/>
      <c r="F139" s="23"/>
      <c r="G139" s="23"/>
      <c r="H139" s="27"/>
      <c r="I139" s="27"/>
      <c r="J139" s="27">
        <f>1.25*10</f>
        <v>12.5</v>
      </c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9">
        <f>D139+K139+L139+M139</f>
        <v>0</v>
      </c>
      <c r="W139" s="25">
        <f t="shared" si="16"/>
        <v>12.5</v>
      </c>
      <c r="X139" s="10" t="s">
        <v>19</v>
      </c>
    </row>
    <row r="140" spans="1:24" x14ac:dyDescent="0.25">
      <c r="A140" s="22"/>
      <c r="B140" s="8"/>
      <c r="C140" s="8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3"/>
      <c r="W140" s="43"/>
      <c r="X140" s="20"/>
    </row>
    <row r="141" spans="1:24" x14ac:dyDescent="0.25">
      <c r="A141" s="9" t="s">
        <v>161</v>
      </c>
      <c r="B141" s="5" t="s">
        <v>164</v>
      </c>
      <c r="C141" s="5" t="s">
        <v>28</v>
      </c>
      <c r="D141" s="38"/>
      <c r="E141" s="38"/>
      <c r="F141" s="38"/>
      <c r="G141" s="38"/>
      <c r="H141" s="48"/>
      <c r="I141" s="48"/>
      <c r="J141" s="24">
        <f>15*1.25</f>
        <v>18.75</v>
      </c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>
        <v>6</v>
      </c>
      <c r="V141" s="29">
        <f>D141+K141+L141+M141</f>
        <v>0</v>
      </c>
      <c r="W141" s="25">
        <f t="shared" ref="W141:W143" si="17">SUM(D141:U141)</f>
        <v>24.75</v>
      </c>
      <c r="X141" s="10" t="s">
        <v>15</v>
      </c>
    </row>
    <row r="142" spans="1:24" x14ac:dyDescent="0.25">
      <c r="A142" s="9" t="s">
        <v>161</v>
      </c>
      <c r="B142" s="5" t="s">
        <v>165</v>
      </c>
      <c r="C142" s="5" t="s">
        <v>167</v>
      </c>
      <c r="D142" s="38"/>
      <c r="E142" s="38"/>
      <c r="F142" s="38"/>
      <c r="G142" s="38"/>
      <c r="H142" s="39"/>
      <c r="I142" s="39"/>
      <c r="J142" s="27">
        <f>1.25*10</f>
        <v>12.5</v>
      </c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9">
        <f>D142+K142+L142+M142</f>
        <v>0</v>
      </c>
      <c r="W142" s="25">
        <f t="shared" si="17"/>
        <v>12.5</v>
      </c>
      <c r="X142" s="10" t="s">
        <v>16</v>
      </c>
    </row>
    <row r="143" spans="1:24" x14ac:dyDescent="0.25">
      <c r="A143" s="9" t="s">
        <v>161</v>
      </c>
      <c r="B143" s="5" t="s">
        <v>166</v>
      </c>
      <c r="C143" s="5" t="s">
        <v>168</v>
      </c>
      <c r="D143" s="38"/>
      <c r="E143" s="38"/>
      <c r="F143" s="38"/>
      <c r="G143" s="38"/>
      <c r="H143" s="39"/>
      <c r="I143" s="39"/>
      <c r="J143" s="27">
        <f>1.25*10</f>
        <v>12.5</v>
      </c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9">
        <f>D143+K143+L143+M143</f>
        <v>0</v>
      </c>
      <c r="W143" s="25">
        <f t="shared" si="17"/>
        <v>12.5</v>
      </c>
      <c r="X143" s="10" t="s">
        <v>15</v>
      </c>
    </row>
  </sheetData>
  <sortState ref="A78:W99">
    <sortCondition descending="1" ref="V78:V99"/>
    <sortCondition descending="1" ref="W78:W99"/>
  </sortState>
  <mergeCells count="25">
    <mergeCell ref="M1:M2"/>
    <mergeCell ref="N1:N2"/>
    <mergeCell ref="V1:V3"/>
    <mergeCell ref="W1:W3"/>
    <mergeCell ref="X1:X3"/>
    <mergeCell ref="O1:O2"/>
    <mergeCell ref="R1:R2"/>
    <mergeCell ref="Q1:Q2"/>
    <mergeCell ref="S1:S2"/>
    <mergeCell ref="T1:T2"/>
    <mergeCell ref="P1:P2"/>
    <mergeCell ref="U1:U2"/>
    <mergeCell ref="E1:E2"/>
    <mergeCell ref="I1:I2"/>
    <mergeCell ref="A3:C3"/>
    <mergeCell ref="A1:A2"/>
    <mergeCell ref="B1:B2"/>
    <mergeCell ref="C1:C2"/>
    <mergeCell ref="D1:D2"/>
    <mergeCell ref="L1:L2"/>
    <mergeCell ref="F1:F2"/>
    <mergeCell ref="G1:G2"/>
    <mergeCell ref="J1:J2"/>
    <mergeCell ref="H1:H2"/>
    <mergeCell ref="K1:K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zoomScaleNormal="100" workbookViewId="0">
      <selection activeCell="Z15" sqref="Z15"/>
    </sheetView>
  </sheetViews>
  <sheetFormatPr defaultRowHeight="15" x14ac:dyDescent="0.25"/>
  <cols>
    <col min="1" max="1" width="6.28515625" bestFit="1" customWidth="1"/>
    <col min="2" max="2" width="19.28515625" bestFit="1" customWidth="1"/>
    <col min="3" max="3" width="6.140625" bestFit="1" customWidth="1"/>
    <col min="4" max="4" width="9.28515625" customWidth="1"/>
    <col min="5" max="5" width="10.85546875" customWidth="1"/>
    <col min="6" max="7" width="11.140625" customWidth="1"/>
    <col min="8" max="8" width="10.7109375" customWidth="1"/>
    <col min="9" max="9" width="10.85546875" customWidth="1"/>
    <col min="10" max="21" width="10.42578125" customWidth="1"/>
    <col min="22" max="22" width="13.7109375" customWidth="1"/>
  </cols>
  <sheetData>
    <row r="1" spans="1:24" ht="15" customHeight="1" x14ac:dyDescent="0.25">
      <c r="A1" s="95" t="s">
        <v>10</v>
      </c>
      <c r="B1" s="95" t="s">
        <v>0</v>
      </c>
      <c r="C1" s="95" t="s">
        <v>1</v>
      </c>
      <c r="D1" s="97" t="s">
        <v>22</v>
      </c>
      <c r="E1" s="87" t="s">
        <v>178</v>
      </c>
      <c r="F1" s="87" t="s">
        <v>24</v>
      </c>
      <c r="G1" s="89" t="s">
        <v>74</v>
      </c>
      <c r="H1" s="87" t="s">
        <v>177</v>
      </c>
      <c r="I1" s="87" t="s">
        <v>329</v>
      </c>
      <c r="J1" s="89" t="s">
        <v>271</v>
      </c>
      <c r="K1" s="85" t="s">
        <v>272</v>
      </c>
      <c r="L1" s="85" t="s">
        <v>267</v>
      </c>
      <c r="M1" s="85" t="s">
        <v>268</v>
      </c>
      <c r="N1" s="85" t="s">
        <v>270</v>
      </c>
      <c r="O1" s="85" t="s">
        <v>273</v>
      </c>
      <c r="P1" s="87" t="s">
        <v>277</v>
      </c>
      <c r="Q1" s="85" t="s">
        <v>275</v>
      </c>
      <c r="R1" s="85" t="s">
        <v>274</v>
      </c>
      <c r="S1" s="85" t="s">
        <v>276</v>
      </c>
      <c r="T1" s="87" t="s">
        <v>178</v>
      </c>
      <c r="U1" s="89" t="s">
        <v>327</v>
      </c>
      <c r="V1" s="99" t="s">
        <v>20</v>
      </c>
      <c r="W1" s="99" t="s">
        <v>6</v>
      </c>
      <c r="X1" s="99" t="s">
        <v>21</v>
      </c>
    </row>
    <row r="2" spans="1:24" ht="31.5" customHeight="1" thickBot="1" x14ac:dyDescent="0.3">
      <c r="A2" s="96"/>
      <c r="B2" s="96"/>
      <c r="C2" s="96"/>
      <c r="D2" s="98"/>
      <c r="E2" s="91"/>
      <c r="F2" s="88"/>
      <c r="G2" s="90"/>
      <c r="H2" s="91"/>
      <c r="I2" s="91"/>
      <c r="J2" s="90"/>
      <c r="K2" s="86"/>
      <c r="L2" s="86"/>
      <c r="M2" s="86"/>
      <c r="N2" s="86"/>
      <c r="O2" s="86"/>
      <c r="P2" s="88"/>
      <c r="Q2" s="86"/>
      <c r="R2" s="86"/>
      <c r="S2" s="102"/>
      <c r="T2" s="91"/>
      <c r="U2" s="103"/>
      <c r="V2" s="100"/>
      <c r="W2" s="100"/>
      <c r="X2" s="100"/>
    </row>
    <row r="3" spans="1:24" ht="15.75" thickBot="1" x14ac:dyDescent="0.3">
      <c r="A3" s="104"/>
      <c r="B3" s="105"/>
      <c r="C3" s="106"/>
      <c r="D3" s="6">
        <v>2015</v>
      </c>
      <c r="E3" s="54">
        <v>42378</v>
      </c>
      <c r="F3" s="54">
        <v>42379</v>
      </c>
      <c r="G3" s="53">
        <v>42399</v>
      </c>
      <c r="H3" s="54">
        <v>42407</v>
      </c>
      <c r="I3" s="54">
        <v>42420</v>
      </c>
      <c r="J3" s="53">
        <v>42427</v>
      </c>
      <c r="K3" s="28">
        <v>42441</v>
      </c>
      <c r="L3" s="28">
        <v>42470</v>
      </c>
      <c r="M3" s="28">
        <v>42511</v>
      </c>
      <c r="N3" s="28">
        <v>42518</v>
      </c>
      <c r="O3" s="28">
        <v>42560</v>
      </c>
      <c r="P3" s="55">
        <v>42567</v>
      </c>
      <c r="Q3" s="28">
        <v>42568</v>
      </c>
      <c r="R3" s="28">
        <v>42582</v>
      </c>
      <c r="S3" s="28">
        <v>42630</v>
      </c>
      <c r="T3" s="55">
        <v>42651</v>
      </c>
      <c r="U3" s="56">
        <v>42673</v>
      </c>
      <c r="V3" s="100"/>
      <c r="W3" s="100"/>
      <c r="X3" s="100"/>
    </row>
    <row r="4" spans="1:24" x14ac:dyDescent="0.25">
      <c r="A4" s="49" t="s">
        <v>85</v>
      </c>
      <c r="B4" s="50" t="s">
        <v>86</v>
      </c>
      <c r="C4" s="50" t="s">
        <v>87</v>
      </c>
      <c r="D4" s="51"/>
      <c r="E4" s="51"/>
      <c r="F4" s="51"/>
      <c r="G4" s="51"/>
      <c r="H4" s="51"/>
      <c r="I4" s="51"/>
      <c r="J4" s="31">
        <v>25</v>
      </c>
      <c r="K4" s="31" t="s">
        <v>234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26">
        <f>D4+K4+L4+M4</f>
        <v>29</v>
      </c>
      <c r="W4" s="32">
        <f>SUM(D4:U4)+29</f>
        <v>54</v>
      </c>
      <c r="X4" s="10" t="s">
        <v>15</v>
      </c>
    </row>
    <row r="5" spans="1:24" x14ac:dyDescent="0.25">
      <c r="A5" s="49" t="s">
        <v>85</v>
      </c>
      <c r="B5" s="50" t="s">
        <v>94</v>
      </c>
      <c r="C5" s="50" t="s">
        <v>88</v>
      </c>
      <c r="D5" s="51"/>
      <c r="E5" s="51"/>
      <c r="F5" s="51"/>
      <c r="G5" s="51"/>
      <c r="H5" s="51"/>
      <c r="I5" s="51"/>
      <c r="J5" s="31">
        <v>15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26">
        <f>K5+L5+M5+D5</f>
        <v>0</v>
      </c>
      <c r="W5" s="32">
        <f t="shared" ref="W5:W28" si="0">SUM(D5:U5)</f>
        <v>15</v>
      </c>
      <c r="X5" s="10" t="s">
        <v>16</v>
      </c>
    </row>
    <row r="6" spans="1:24" x14ac:dyDescent="0.25">
      <c r="A6" s="21" t="s">
        <v>85</v>
      </c>
      <c r="B6" s="5" t="s">
        <v>183</v>
      </c>
      <c r="C6" s="5" t="s">
        <v>103</v>
      </c>
      <c r="D6" s="36"/>
      <c r="E6" s="36"/>
      <c r="F6" s="36"/>
      <c r="G6" s="36"/>
      <c r="H6" s="36"/>
      <c r="I6" s="36"/>
      <c r="J6" s="23"/>
      <c r="K6" s="23"/>
      <c r="L6" s="23"/>
      <c r="M6" s="23"/>
      <c r="N6" s="23"/>
      <c r="O6" s="23"/>
      <c r="P6" s="23"/>
      <c r="Q6" s="23"/>
      <c r="R6" s="23"/>
      <c r="S6" s="23"/>
      <c r="T6" s="23">
        <v>10</v>
      </c>
      <c r="U6" s="23"/>
      <c r="V6" s="26">
        <f>K6+L6+M6+D6</f>
        <v>0</v>
      </c>
      <c r="W6" s="32">
        <f t="shared" si="0"/>
        <v>10</v>
      </c>
      <c r="X6" s="10" t="s">
        <v>17</v>
      </c>
    </row>
    <row r="7" spans="1:24" x14ac:dyDescent="0.25">
      <c r="A7" s="11"/>
      <c r="B7" s="2"/>
      <c r="C7" s="2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1"/>
      <c r="X7" s="12"/>
    </row>
    <row r="8" spans="1:24" x14ac:dyDescent="0.25">
      <c r="A8" s="3" t="s">
        <v>7</v>
      </c>
      <c r="B8" s="26" t="s">
        <v>78</v>
      </c>
      <c r="C8" s="26" t="s">
        <v>2</v>
      </c>
      <c r="D8" s="34"/>
      <c r="E8" s="34"/>
      <c r="F8" s="34"/>
      <c r="G8" s="34"/>
      <c r="H8" s="34">
        <v>6</v>
      </c>
      <c r="I8" s="34"/>
      <c r="J8" s="34">
        <v>12.5</v>
      </c>
      <c r="K8" s="34">
        <f>SUM(8+30)*1.1</f>
        <v>41.800000000000004</v>
      </c>
      <c r="L8" s="34"/>
      <c r="M8" s="34"/>
      <c r="N8" s="34">
        <f>46*1.2</f>
        <v>55.199999999999996</v>
      </c>
      <c r="O8" s="34"/>
      <c r="P8" s="34"/>
      <c r="Q8" s="34">
        <f>36*1.2</f>
        <v>43.199999999999996</v>
      </c>
      <c r="R8" s="34">
        <f>48*1.2</f>
        <v>57.599999999999994</v>
      </c>
      <c r="S8" s="34"/>
      <c r="T8" s="34"/>
      <c r="U8" s="34">
        <v>10</v>
      </c>
      <c r="V8" s="29">
        <f>D8+K8+L8+M8+N8+R8+O8+Q8</f>
        <v>197.79999999999998</v>
      </c>
      <c r="W8" s="32">
        <f t="shared" si="0"/>
        <v>226.29999999999998</v>
      </c>
      <c r="X8" s="10" t="s">
        <v>15</v>
      </c>
    </row>
    <row r="9" spans="1:24" x14ac:dyDescent="0.25">
      <c r="A9" s="3" t="s">
        <v>7</v>
      </c>
      <c r="B9" s="26" t="s">
        <v>12</v>
      </c>
      <c r="C9" s="26" t="s">
        <v>3</v>
      </c>
      <c r="D9" s="34">
        <f>(17.5*2)*0.75</f>
        <v>26.25</v>
      </c>
      <c r="E9" s="34"/>
      <c r="F9" s="34"/>
      <c r="G9" s="34"/>
      <c r="H9" s="34">
        <v>2</v>
      </c>
      <c r="I9" s="34"/>
      <c r="J9" s="34">
        <f>1.25*15</f>
        <v>18.75</v>
      </c>
      <c r="K9" s="34">
        <f>SUM(4+20)*1.1</f>
        <v>26.400000000000002</v>
      </c>
      <c r="L9" s="34"/>
      <c r="M9" s="34">
        <f>29*1.1</f>
        <v>31.900000000000002</v>
      </c>
      <c r="N9" s="34"/>
      <c r="O9" s="34">
        <f>29*1.2</f>
        <v>34.799999999999997</v>
      </c>
      <c r="P9" s="34"/>
      <c r="Q9" s="34"/>
      <c r="R9" s="34">
        <f>31*1.2</f>
        <v>37.199999999999996</v>
      </c>
      <c r="S9" s="34"/>
      <c r="T9" s="34">
        <v>10</v>
      </c>
      <c r="U9" s="34"/>
      <c r="V9" s="29">
        <f>D9+K9+L9+M9+N9+R9+O9+Q9</f>
        <v>156.55000000000001</v>
      </c>
      <c r="W9" s="32">
        <f t="shared" si="0"/>
        <v>187.3</v>
      </c>
      <c r="X9" s="10" t="s">
        <v>16</v>
      </c>
    </row>
    <row r="10" spans="1:24" x14ac:dyDescent="0.25">
      <c r="A10" s="3" t="s">
        <v>7</v>
      </c>
      <c r="B10" s="26" t="s">
        <v>89</v>
      </c>
      <c r="C10" s="26" t="s">
        <v>4</v>
      </c>
      <c r="D10" s="34"/>
      <c r="E10" s="34"/>
      <c r="F10" s="34"/>
      <c r="G10" s="34"/>
      <c r="H10" s="34"/>
      <c r="I10" s="34"/>
      <c r="J10" s="34">
        <f>1.25*25</f>
        <v>31.25</v>
      </c>
      <c r="K10" s="34">
        <f>SUM(6+50)*1.1</f>
        <v>61.600000000000009</v>
      </c>
      <c r="L10" s="34">
        <f>20*1.2</f>
        <v>24</v>
      </c>
      <c r="M10" s="34"/>
      <c r="N10" s="34">
        <v>24</v>
      </c>
      <c r="O10" s="34"/>
      <c r="P10" s="34"/>
      <c r="Q10" s="34"/>
      <c r="R10" s="34">
        <f>20*1.2</f>
        <v>24</v>
      </c>
      <c r="S10" s="34"/>
      <c r="T10" s="34"/>
      <c r="U10" s="34"/>
      <c r="V10" s="29">
        <f>D10+K10+L10+M10+N10+R10+O10+Q10</f>
        <v>133.60000000000002</v>
      </c>
      <c r="W10" s="32">
        <f t="shared" si="0"/>
        <v>164.85000000000002</v>
      </c>
      <c r="X10" s="10" t="s">
        <v>17</v>
      </c>
    </row>
    <row r="11" spans="1:24" x14ac:dyDescent="0.25">
      <c r="A11" s="9" t="s">
        <v>7</v>
      </c>
      <c r="B11" s="1" t="s">
        <v>90</v>
      </c>
      <c r="C11" s="1" t="s">
        <v>93</v>
      </c>
      <c r="D11" s="26"/>
      <c r="E11" s="26"/>
      <c r="F11" s="26"/>
      <c r="G11" s="26"/>
      <c r="H11" s="26"/>
      <c r="I11" s="26"/>
      <c r="J11" s="26">
        <f>1.25*6</f>
        <v>7.5</v>
      </c>
      <c r="K11" s="26"/>
      <c r="L11" s="26"/>
      <c r="M11" s="26"/>
      <c r="N11" s="26"/>
      <c r="O11" s="26"/>
      <c r="P11" s="26"/>
      <c r="Q11" s="26"/>
      <c r="R11" s="26"/>
      <c r="S11" s="26"/>
      <c r="T11" s="26">
        <v>6</v>
      </c>
      <c r="U11" s="26"/>
      <c r="V11" s="26">
        <f>K11+L11+M11+D11</f>
        <v>0</v>
      </c>
      <c r="W11" s="32">
        <f t="shared" si="0"/>
        <v>13.5</v>
      </c>
      <c r="X11" s="10" t="s">
        <v>19</v>
      </c>
    </row>
    <row r="12" spans="1:24" x14ac:dyDescent="0.25">
      <c r="A12" s="9" t="s">
        <v>7</v>
      </c>
      <c r="B12" s="1" t="s">
        <v>64</v>
      </c>
      <c r="C12" s="1" t="s">
        <v>38</v>
      </c>
      <c r="D12" s="26"/>
      <c r="E12" s="26"/>
      <c r="F12" s="26"/>
      <c r="G12" s="26"/>
      <c r="H12" s="26"/>
      <c r="I12" s="26"/>
      <c r="J12" s="26">
        <f>1.25*10</f>
        <v>12.5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>
        <f>K12+L12+M12+D12</f>
        <v>0</v>
      </c>
      <c r="W12" s="32">
        <f t="shared" si="0"/>
        <v>12.5</v>
      </c>
      <c r="X12" s="10" t="s">
        <v>18</v>
      </c>
    </row>
    <row r="13" spans="1:24" x14ac:dyDescent="0.25">
      <c r="A13" s="9" t="s">
        <v>7</v>
      </c>
      <c r="B13" s="1" t="s">
        <v>91</v>
      </c>
      <c r="C13" s="1" t="s">
        <v>92</v>
      </c>
      <c r="D13" s="26"/>
      <c r="E13" s="26"/>
      <c r="F13" s="26"/>
      <c r="G13" s="26"/>
      <c r="H13" s="26"/>
      <c r="I13" s="26"/>
      <c r="J13" s="26">
        <f>1.25*6</f>
        <v>7.5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>
        <f>K13+L13+M13+D13</f>
        <v>0</v>
      </c>
      <c r="W13" s="32">
        <f t="shared" si="0"/>
        <v>7.5</v>
      </c>
      <c r="X13" s="10" t="s">
        <v>169</v>
      </c>
    </row>
    <row r="14" spans="1:24" x14ac:dyDescent="0.25">
      <c r="A14" s="9" t="s">
        <v>7</v>
      </c>
      <c r="B14" s="1" t="s">
        <v>326</v>
      </c>
      <c r="C14" s="1" t="s">
        <v>144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>
        <v>4</v>
      </c>
      <c r="U14" s="26"/>
      <c r="V14" s="26">
        <f>K14+L14+M14+D14</f>
        <v>0</v>
      </c>
      <c r="W14" s="32">
        <f t="shared" si="0"/>
        <v>4</v>
      </c>
      <c r="X14" s="10" t="s">
        <v>73</v>
      </c>
    </row>
    <row r="15" spans="1:24" x14ac:dyDescent="0.25">
      <c r="A15" s="11"/>
      <c r="B15" s="2"/>
      <c r="C15" s="2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1"/>
      <c r="X15" s="12"/>
    </row>
    <row r="16" spans="1:24" x14ac:dyDescent="0.25">
      <c r="A16" s="3" t="s">
        <v>8</v>
      </c>
      <c r="B16" s="26" t="s">
        <v>13</v>
      </c>
      <c r="C16" s="26" t="s">
        <v>5</v>
      </c>
      <c r="D16" s="34">
        <f>(17.5*2+216)*0.75</f>
        <v>188.25</v>
      </c>
      <c r="E16" s="34"/>
      <c r="F16" s="34"/>
      <c r="G16" s="34"/>
      <c r="H16" s="34"/>
      <c r="I16" s="34"/>
      <c r="J16" s="34">
        <f>1.5*25</f>
        <v>37.5</v>
      </c>
      <c r="K16" s="34">
        <f>SUM(56*1.1)</f>
        <v>61.600000000000009</v>
      </c>
      <c r="L16" s="34"/>
      <c r="M16" s="34">
        <f>56*1.1</f>
        <v>61.600000000000009</v>
      </c>
      <c r="N16" s="34"/>
      <c r="O16" s="34"/>
      <c r="P16" s="33"/>
      <c r="Q16" s="33">
        <f>34*1.2</f>
        <v>40.799999999999997</v>
      </c>
      <c r="R16" s="34">
        <f>50*1.2</f>
        <v>60</v>
      </c>
      <c r="S16" s="34"/>
      <c r="T16" s="34"/>
      <c r="U16" s="34"/>
      <c r="V16" s="29">
        <f>D16+K16+L16+M16+N16+R16+O16+Q16</f>
        <v>412.25000000000006</v>
      </c>
      <c r="W16" s="32">
        <f t="shared" si="0"/>
        <v>449.75000000000006</v>
      </c>
      <c r="X16" s="10" t="s">
        <v>15</v>
      </c>
    </row>
    <row r="17" spans="1:24" x14ac:dyDescent="0.25">
      <c r="A17" s="9" t="s">
        <v>8</v>
      </c>
      <c r="B17" s="1" t="s">
        <v>99</v>
      </c>
      <c r="C17" s="1" t="s">
        <v>100</v>
      </c>
      <c r="D17" s="26"/>
      <c r="E17" s="26">
        <v>10</v>
      </c>
      <c r="F17" s="26"/>
      <c r="G17" s="26"/>
      <c r="H17" s="26"/>
      <c r="I17" s="26"/>
      <c r="J17" s="26">
        <f>1.5*6</f>
        <v>9</v>
      </c>
      <c r="K17" s="33"/>
      <c r="L17" s="33"/>
      <c r="M17" s="33"/>
      <c r="N17" s="33"/>
      <c r="O17" s="33"/>
      <c r="P17" s="33"/>
      <c r="Q17" s="33"/>
      <c r="R17" s="33"/>
      <c r="S17" s="33"/>
      <c r="T17" s="33">
        <v>12.5</v>
      </c>
      <c r="U17" s="33">
        <v>5</v>
      </c>
      <c r="V17" s="26">
        <f t="shared" ref="V17:V28" si="1">K17+L17+M17+D17</f>
        <v>0</v>
      </c>
      <c r="W17" s="32">
        <f t="shared" si="0"/>
        <v>36.5</v>
      </c>
      <c r="X17" s="10" t="s">
        <v>16</v>
      </c>
    </row>
    <row r="18" spans="1:24" x14ac:dyDescent="0.25">
      <c r="A18" s="9" t="s">
        <v>8</v>
      </c>
      <c r="B18" s="1" t="s">
        <v>95</v>
      </c>
      <c r="C18" s="1" t="s">
        <v>96</v>
      </c>
      <c r="D18" s="26"/>
      <c r="E18" s="26"/>
      <c r="F18" s="26"/>
      <c r="G18" s="26"/>
      <c r="H18" s="26"/>
      <c r="I18" s="26"/>
      <c r="J18" s="26">
        <f>1.5*15</f>
        <v>22.5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>
        <f t="shared" si="1"/>
        <v>0</v>
      </c>
      <c r="W18" s="32">
        <f t="shared" si="0"/>
        <v>22.5</v>
      </c>
      <c r="X18" s="10" t="s">
        <v>17</v>
      </c>
    </row>
    <row r="19" spans="1:24" x14ac:dyDescent="0.25">
      <c r="A19" s="9" t="s">
        <v>8</v>
      </c>
      <c r="B19" s="5" t="s">
        <v>65</v>
      </c>
      <c r="C19" s="5" t="s">
        <v>5</v>
      </c>
      <c r="D19" s="23"/>
      <c r="E19" s="23"/>
      <c r="F19" s="23">
        <v>4</v>
      </c>
      <c r="G19" s="23"/>
      <c r="H19" s="23"/>
      <c r="I19" s="23"/>
      <c r="J19" s="23">
        <v>15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6">
        <f t="shared" si="1"/>
        <v>0</v>
      </c>
      <c r="W19" s="32">
        <f t="shared" si="0"/>
        <v>19</v>
      </c>
      <c r="X19" s="10" t="s">
        <v>19</v>
      </c>
    </row>
    <row r="20" spans="1:24" x14ac:dyDescent="0.25">
      <c r="A20" s="9" t="s">
        <v>8</v>
      </c>
      <c r="B20" s="1" t="s">
        <v>282</v>
      </c>
      <c r="C20" s="1" t="s">
        <v>3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>
        <v>10</v>
      </c>
      <c r="Q20" s="26"/>
      <c r="R20" s="26"/>
      <c r="S20" s="26"/>
      <c r="T20" s="26">
        <v>7.5</v>
      </c>
      <c r="U20" s="26"/>
      <c r="V20" s="26">
        <f t="shared" si="1"/>
        <v>0</v>
      </c>
      <c r="W20" s="32">
        <f t="shared" si="0"/>
        <v>17.5</v>
      </c>
      <c r="X20" s="10" t="s">
        <v>18</v>
      </c>
    </row>
    <row r="21" spans="1:24" x14ac:dyDescent="0.25">
      <c r="A21" s="9" t="s">
        <v>8</v>
      </c>
      <c r="B21" s="1" t="s">
        <v>97</v>
      </c>
      <c r="C21" s="1" t="s">
        <v>98</v>
      </c>
      <c r="D21" s="26"/>
      <c r="E21" s="26"/>
      <c r="F21" s="26"/>
      <c r="G21" s="26"/>
      <c r="H21" s="26"/>
      <c r="I21" s="26"/>
      <c r="J21" s="26">
        <v>15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>
        <f t="shared" si="1"/>
        <v>0</v>
      </c>
      <c r="W21" s="32">
        <f t="shared" si="0"/>
        <v>15</v>
      </c>
      <c r="X21" s="10" t="s">
        <v>169</v>
      </c>
    </row>
    <row r="22" spans="1:24" x14ac:dyDescent="0.25">
      <c r="A22" s="9" t="s">
        <v>8</v>
      </c>
      <c r="B22" s="5" t="s">
        <v>101</v>
      </c>
      <c r="C22" s="5" t="s">
        <v>28</v>
      </c>
      <c r="D22" s="23"/>
      <c r="E22" s="23"/>
      <c r="F22" s="23"/>
      <c r="G22" s="23"/>
      <c r="H22" s="23"/>
      <c r="I22" s="23"/>
      <c r="J22" s="26">
        <f>1.5*6</f>
        <v>9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>
        <f t="shared" si="1"/>
        <v>0</v>
      </c>
      <c r="W22" s="32">
        <f t="shared" si="0"/>
        <v>9</v>
      </c>
      <c r="X22" s="10" t="s">
        <v>73</v>
      </c>
    </row>
    <row r="23" spans="1:24" x14ac:dyDescent="0.25">
      <c r="A23" s="9" t="s">
        <v>8</v>
      </c>
      <c r="B23" s="5" t="s">
        <v>64</v>
      </c>
      <c r="C23" s="5" t="s">
        <v>38</v>
      </c>
      <c r="D23" s="23"/>
      <c r="E23" s="23"/>
      <c r="F23" s="23">
        <v>6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6">
        <f t="shared" si="1"/>
        <v>0</v>
      </c>
      <c r="W23" s="32">
        <f t="shared" si="0"/>
        <v>6</v>
      </c>
      <c r="X23" s="10" t="s">
        <v>84</v>
      </c>
    </row>
    <row r="24" spans="1:24" x14ac:dyDescent="0.25">
      <c r="A24" s="9" t="s">
        <v>8</v>
      </c>
      <c r="B24" s="5" t="s">
        <v>283</v>
      </c>
      <c r="C24" s="5" t="s">
        <v>284</v>
      </c>
      <c r="D24" s="23"/>
      <c r="E24" s="23"/>
      <c r="F24" s="23"/>
      <c r="G24" s="23"/>
      <c r="H24" s="23"/>
      <c r="I24" s="23"/>
      <c r="J24" s="26"/>
      <c r="K24" s="26"/>
      <c r="L24" s="26"/>
      <c r="M24" s="26"/>
      <c r="N24" s="26"/>
      <c r="O24" s="26"/>
      <c r="P24" s="26">
        <v>6</v>
      </c>
      <c r="Q24" s="26"/>
      <c r="R24" s="26"/>
      <c r="S24" s="26"/>
      <c r="T24" s="26"/>
      <c r="U24" s="26"/>
      <c r="V24" s="26">
        <f t="shared" si="1"/>
        <v>0</v>
      </c>
      <c r="W24" s="32">
        <f t="shared" si="0"/>
        <v>6</v>
      </c>
      <c r="X24" s="10" t="s">
        <v>84</v>
      </c>
    </row>
    <row r="25" spans="1:24" x14ac:dyDescent="0.25">
      <c r="A25" s="9" t="s">
        <v>8</v>
      </c>
      <c r="B25" s="1" t="s">
        <v>322</v>
      </c>
      <c r="C25" s="1" t="s">
        <v>323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>
        <v>5</v>
      </c>
      <c r="U25" s="26"/>
      <c r="V25" s="26">
        <f t="shared" si="1"/>
        <v>0</v>
      </c>
      <c r="W25" s="32">
        <f t="shared" si="0"/>
        <v>5</v>
      </c>
      <c r="X25" s="10" t="s">
        <v>171</v>
      </c>
    </row>
    <row r="26" spans="1:24" x14ac:dyDescent="0.25">
      <c r="A26" s="9" t="s">
        <v>8</v>
      </c>
      <c r="B26" s="1" t="s">
        <v>324</v>
      </c>
      <c r="C26" s="1" t="s">
        <v>325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>
        <v>5</v>
      </c>
      <c r="U26" s="26"/>
      <c r="V26" s="26">
        <f t="shared" si="1"/>
        <v>0</v>
      </c>
      <c r="W26" s="32">
        <f t="shared" si="0"/>
        <v>5</v>
      </c>
      <c r="X26" s="10" t="s">
        <v>171</v>
      </c>
    </row>
    <row r="27" spans="1:24" x14ac:dyDescent="0.25">
      <c r="A27" s="9" t="s">
        <v>8</v>
      </c>
      <c r="B27" s="5" t="s">
        <v>285</v>
      </c>
      <c r="C27" s="5" t="s">
        <v>284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>
        <v>4</v>
      </c>
      <c r="Q27" s="23"/>
      <c r="R27" s="23"/>
      <c r="S27" s="23"/>
      <c r="T27" s="23"/>
      <c r="U27" s="23"/>
      <c r="V27" s="26">
        <f t="shared" si="1"/>
        <v>0</v>
      </c>
      <c r="W27" s="32">
        <f t="shared" si="0"/>
        <v>4</v>
      </c>
      <c r="X27" s="10" t="s">
        <v>219</v>
      </c>
    </row>
    <row r="28" spans="1:24" x14ac:dyDescent="0.25">
      <c r="A28" s="9" t="s">
        <v>8</v>
      </c>
      <c r="B28" s="1" t="s">
        <v>183</v>
      </c>
      <c r="C28" s="1" t="s">
        <v>103</v>
      </c>
      <c r="D28" s="26"/>
      <c r="E28" s="26">
        <v>3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>
        <f t="shared" si="1"/>
        <v>0</v>
      </c>
      <c r="W28" s="32">
        <f t="shared" si="0"/>
        <v>3</v>
      </c>
      <c r="X28" s="10" t="s">
        <v>172</v>
      </c>
    </row>
    <row r="29" spans="1:24" x14ac:dyDescent="0.25">
      <c r="A29" s="11"/>
      <c r="B29" s="8"/>
      <c r="C29" s="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3"/>
      <c r="W29" s="43"/>
      <c r="X29" s="20"/>
    </row>
    <row r="30" spans="1:24" x14ac:dyDescent="0.25">
      <c r="A30" s="9" t="s">
        <v>66</v>
      </c>
      <c r="B30" s="5" t="s">
        <v>79</v>
      </c>
      <c r="C30" s="5" t="s">
        <v>81</v>
      </c>
      <c r="D30" s="23"/>
      <c r="E30" s="23"/>
      <c r="F30" s="23"/>
      <c r="G30" s="27"/>
      <c r="H30" s="27">
        <f>10*1.25</f>
        <v>12.5</v>
      </c>
      <c r="I30" s="27"/>
      <c r="J30" s="35">
        <f>1.5*25</f>
        <v>37.5</v>
      </c>
      <c r="K30" s="35"/>
      <c r="L30" s="35"/>
      <c r="M30" s="35">
        <f>38*1.2</f>
        <v>45.6</v>
      </c>
      <c r="N30" s="35"/>
      <c r="O30" s="35"/>
      <c r="P30" s="35"/>
      <c r="Q30" s="35"/>
      <c r="R30" s="35"/>
      <c r="S30" s="35"/>
      <c r="T30" s="35"/>
      <c r="U30" s="35"/>
      <c r="V30" s="26">
        <f t="shared" ref="V30:V43" si="2">K30+L30+M30+D30</f>
        <v>45.6</v>
      </c>
      <c r="W30" s="32">
        <f t="shared" ref="W30:W43" si="3">SUM(D30:U30)</f>
        <v>95.6</v>
      </c>
      <c r="X30" s="10" t="s">
        <v>15</v>
      </c>
    </row>
    <row r="31" spans="1:24" x14ac:dyDescent="0.25">
      <c r="A31" s="9" t="s">
        <v>66</v>
      </c>
      <c r="B31" s="5" t="s">
        <v>80</v>
      </c>
      <c r="C31" s="5" t="s">
        <v>25</v>
      </c>
      <c r="D31" s="23"/>
      <c r="E31" s="23"/>
      <c r="F31" s="23"/>
      <c r="G31" s="23"/>
      <c r="H31" s="23">
        <f>4*1.25</f>
        <v>5</v>
      </c>
      <c r="I31" s="23"/>
      <c r="J31" s="23">
        <v>22.5</v>
      </c>
      <c r="K31" s="26">
        <f>SUM(26*1.2)</f>
        <v>31.2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>
        <f t="shared" si="2"/>
        <v>31.2</v>
      </c>
      <c r="W31" s="32">
        <f t="shared" si="3"/>
        <v>58.7</v>
      </c>
      <c r="X31" s="10" t="s">
        <v>16</v>
      </c>
    </row>
    <row r="32" spans="1:24" x14ac:dyDescent="0.25">
      <c r="A32" s="9" t="s">
        <v>66</v>
      </c>
      <c r="B32" s="5" t="s">
        <v>102</v>
      </c>
      <c r="C32" s="5" t="s">
        <v>103</v>
      </c>
      <c r="D32" s="23"/>
      <c r="E32" s="23"/>
      <c r="F32" s="23"/>
      <c r="G32" s="23"/>
      <c r="H32" s="23"/>
      <c r="I32" s="23"/>
      <c r="J32" s="26">
        <v>15</v>
      </c>
      <c r="K32" s="26"/>
      <c r="L32" s="26"/>
      <c r="M32" s="26"/>
      <c r="N32" s="26"/>
      <c r="O32" s="26"/>
      <c r="P32" s="26">
        <v>6</v>
      </c>
      <c r="Q32" s="26"/>
      <c r="R32" s="26"/>
      <c r="S32" s="26"/>
      <c r="T32" s="26">
        <v>5</v>
      </c>
      <c r="U32" s="26"/>
      <c r="V32" s="26">
        <f t="shared" si="2"/>
        <v>0</v>
      </c>
      <c r="W32" s="32">
        <f t="shared" si="3"/>
        <v>26</v>
      </c>
      <c r="X32" s="10" t="s">
        <v>17</v>
      </c>
    </row>
    <row r="33" spans="1:24" x14ac:dyDescent="0.25">
      <c r="A33" s="9" t="s">
        <v>66</v>
      </c>
      <c r="B33" s="5" t="s">
        <v>184</v>
      </c>
      <c r="C33" s="5" t="s">
        <v>126</v>
      </c>
      <c r="D33" s="23"/>
      <c r="E33" s="23">
        <v>12.5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>
        <v>10</v>
      </c>
      <c r="Q33" s="23"/>
      <c r="R33" s="23"/>
      <c r="S33" s="23"/>
      <c r="T33" s="23"/>
      <c r="U33" s="23"/>
      <c r="V33" s="26">
        <f t="shared" si="2"/>
        <v>0</v>
      </c>
      <c r="W33" s="32">
        <f t="shared" si="3"/>
        <v>22.5</v>
      </c>
      <c r="X33" s="10" t="s">
        <v>19</v>
      </c>
    </row>
    <row r="34" spans="1:24" x14ac:dyDescent="0.25">
      <c r="A34" s="9" t="s">
        <v>66</v>
      </c>
      <c r="B34" s="5" t="s">
        <v>67</v>
      </c>
      <c r="C34" s="5" t="s">
        <v>25</v>
      </c>
      <c r="D34" s="23"/>
      <c r="E34" s="23"/>
      <c r="F34" s="23">
        <v>10</v>
      </c>
      <c r="G34" s="23"/>
      <c r="H34" s="23"/>
      <c r="I34" s="23"/>
      <c r="J34" s="23"/>
      <c r="K34" s="23"/>
      <c r="L34" s="23"/>
      <c r="M34" s="23"/>
      <c r="N34" s="23"/>
      <c r="O34" s="23"/>
      <c r="P34" s="23">
        <v>4</v>
      </c>
      <c r="Q34" s="23"/>
      <c r="R34" s="23"/>
      <c r="S34" s="23"/>
      <c r="T34" s="23"/>
      <c r="U34" s="23"/>
      <c r="V34" s="26">
        <f t="shared" si="2"/>
        <v>0</v>
      </c>
      <c r="W34" s="32">
        <f t="shared" si="3"/>
        <v>14</v>
      </c>
      <c r="X34" s="10" t="s">
        <v>18</v>
      </c>
    </row>
    <row r="35" spans="1:24" x14ac:dyDescent="0.25">
      <c r="A35" s="9" t="s">
        <v>66</v>
      </c>
      <c r="B35" s="5" t="s">
        <v>319</v>
      </c>
      <c r="C35" s="5" t="s">
        <v>194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>
        <v>12.5</v>
      </c>
      <c r="U35" s="23"/>
      <c r="V35" s="26">
        <f t="shared" si="2"/>
        <v>0</v>
      </c>
      <c r="W35" s="32">
        <f t="shared" si="3"/>
        <v>12.5</v>
      </c>
      <c r="X35" s="10" t="s">
        <v>169</v>
      </c>
    </row>
    <row r="36" spans="1:24" x14ac:dyDescent="0.25">
      <c r="A36" s="9" t="s">
        <v>66</v>
      </c>
      <c r="B36" s="5" t="s">
        <v>320</v>
      </c>
      <c r="C36" s="5" t="s">
        <v>55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v>7.5</v>
      </c>
      <c r="U36" s="23">
        <v>4</v>
      </c>
      <c r="V36" s="26">
        <f t="shared" si="2"/>
        <v>0</v>
      </c>
      <c r="W36" s="32">
        <f t="shared" si="3"/>
        <v>11.5</v>
      </c>
      <c r="X36" s="10" t="s">
        <v>73</v>
      </c>
    </row>
    <row r="37" spans="1:24" x14ac:dyDescent="0.25">
      <c r="A37" s="9" t="s">
        <v>66</v>
      </c>
      <c r="B37" s="5" t="s">
        <v>105</v>
      </c>
      <c r="C37" s="5" t="s">
        <v>36</v>
      </c>
      <c r="D37" s="23"/>
      <c r="E37" s="23"/>
      <c r="F37" s="23"/>
      <c r="G37" s="23"/>
      <c r="H37" s="23"/>
      <c r="I37" s="23"/>
      <c r="J37" s="26">
        <v>9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>
        <f t="shared" si="2"/>
        <v>0</v>
      </c>
      <c r="W37" s="32">
        <f t="shared" si="3"/>
        <v>9</v>
      </c>
      <c r="X37" s="10" t="s">
        <v>84</v>
      </c>
    </row>
    <row r="38" spans="1:24" x14ac:dyDescent="0.25">
      <c r="A38" s="9" t="s">
        <v>66</v>
      </c>
      <c r="B38" s="5" t="s">
        <v>104</v>
      </c>
      <c r="C38" s="5" t="s">
        <v>47</v>
      </c>
      <c r="D38" s="23"/>
      <c r="E38" s="23"/>
      <c r="F38" s="23"/>
      <c r="G38" s="23"/>
      <c r="H38" s="23"/>
      <c r="I38" s="23"/>
      <c r="J38" s="26">
        <v>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>
        <f t="shared" si="2"/>
        <v>0</v>
      </c>
      <c r="W38" s="32">
        <f t="shared" si="3"/>
        <v>9</v>
      </c>
      <c r="X38" s="10" t="s">
        <v>84</v>
      </c>
    </row>
    <row r="39" spans="1:24" x14ac:dyDescent="0.25">
      <c r="A39" s="9" t="s">
        <v>66</v>
      </c>
      <c r="B39" s="5" t="s">
        <v>185</v>
      </c>
      <c r="C39" s="5" t="s">
        <v>55</v>
      </c>
      <c r="D39" s="23"/>
      <c r="E39" s="23">
        <f>6*1.25</f>
        <v>7.5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6">
        <f t="shared" si="2"/>
        <v>0</v>
      </c>
      <c r="W39" s="32">
        <f t="shared" si="3"/>
        <v>7.5</v>
      </c>
      <c r="X39" s="10" t="s">
        <v>171</v>
      </c>
    </row>
    <row r="40" spans="1:24" x14ac:dyDescent="0.25">
      <c r="A40" s="9" t="s">
        <v>66</v>
      </c>
      <c r="B40" s="5" t="s">
        <v>187</v>
      </c>
      <c r="C40" s="5" t="s">
        <v>3</v>
      </c>
      <c r="D40" s="23"/>
      <c r="E40" s="23">
        <v>2.5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>
        <v>5</v>
      </c>
      <c r="U40" s="23"/>
      <c r="V40" s="26">
        <f t="shared" si="2"/>
        <v>0</v>
      </c>
      <c r="W40" s="32">
        <f t="shared" si="3"/>
        <v>7.5</v>
      </c>
      <c r="X40" s="10" t="s">
        <v>171</v>
      </c>
    </row>
    <row r="41" spans="1:24" x14ac:dyDescent="0.25">
      <c r="A41" s="9" t="s">
        <v>66</v>
      </c>
      <c r="B41" s="5" t="s">
        <v>186</v>
      </c>
      <c r="C41" s="5" t="s">
        <v>142</v>
      </c>
      <c r="D41" s="23"/>
      <c r="E41" s="23">
        <v>2.5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6">
        <f t="shared" si="2"/>
        <v>0</v>
      </c>
      <c r="W41" s="32">
        <f t="shared" si="3"/>
        <v>2.5</v>
      </c>
      <c r="X41" s="10" t="s">
        <v>219</v>
      </c>
    </row>
    <row r="42" spans="1:24" x14ac:dyDescent="0.25">
      <c r="A42" s="9" t="s">
        <v>66</v>
      </c>
      <c r="B42" s="5" t="s">
        <v>97</v>
      </c>
      <c r="C42" s="5" t="s">
        <v>311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>
        <v>2.5</v>
      </c>
      <c r="U42" s="23"/>
      <c r="V42" s="26">
        <f t="shared" si="2"/>
        <v>0</v>
      </c>
      <c r="W42" s="32">
        <f t="shared" si="3"/>
        <v>2.5</v>
      </c>
      <c r="X42" s="10" t="s">
        <v>219</v>
      </c>
    </row>
    <row r="43" spans="1:24" x14ac:dyDescent="0.25">
      <c r="A43" s="9" t="s">
        <v>66</v>
      </c>
      <c r="B43" s="5" t="s">
        <v>321</v>
      </c>
      <c r="C43" s="5" t="s">
        <v>213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>
        <v>2.5</v>
      </c>
      <c r="U43" s="23"/>
      <c r="V43" s="26">
        <f t="shared" si="2"/>
        <v>0</v>
      </c>
      <c r="W43" s="32">
        <f t="shared" si="3"/>
        <v>2.5</v>
      </c>
      <c r="X43" s="10" t="s">
        <v>219</v>
      </c>
    </row>
    <row r="44" spans="1:24" x14ac:dyDescent="0.25">
      <c r="A44" s="11"/>
      <c r="B44" s="8"/>
      <c r="C44" s="8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3"/>
      <c r="W44" s="43"/>
      <c r="X44" s="20"/>
    </row>
    <row r="45" spans="1:24" x14ac:dyDescent="0.25">
      <c r="A45" s="9" t="s">
        <v>70</v>
      </c>
      <c r="B45" s="5" t="s">
        <v>72</v>
      </c>
      <c r="C45" s="5" t="s">
        <v>63</v>
      </c>
      <c r="D45" s="23"/>
      <c r="E45" s="23">
        <v>10</v>
      </c>
      <c r="F45" s="23">
        <v>4</v>
      </c>
      <c r="G45" s="23"/>
      <c r="H45" s="23">
        <v>10</v>
      </c>
      <c r="I45" s="23"/>
      <c r="J45" s="26">
        <f>1.5*25</f>
        <v>37.5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>
        <f t="shared" ref="V45:V53" si="4">K45+L45+M45+D45</f>
        <v>0</v>
      </c>
      <c r="W45" s="32">
        <f t="shared" ref="W45:W63" si="5">SUM(D45:U45)</f>
        <v>61.5</v>
      </c>
      <c r="X45" s="10" t="s">
        <v>15</v>
      </c>
    </row>
    <row r="46" spans="1:24" x14ac:dyDescent="0.25">
      <c r="A46" s="9" t="s">
        <v>70</v>
      </c>
      <c r="B46" s="5" t="s">
        <v>82</v>
      </c>
      <c r="C46" s="5" t="s">
        <v>3</v>
      </c>
      <c r="D46" s="23"/>
      <c r="E46" s="23"/>
      <c r="F46" s="23"/>
      <c r="G46" s="23"/>
      <c r="H46" s="23">
        <v>6</v>
      </c>
      <c r="I46" s="23"/>
      <c r="J46" s="23">
        <v>9</v>
      </c>
      <c r="K46" s="23"/>
      <c r="L46" s="23"/>
      <c r="M46" s="23"/>
      <c r="N46" s="23"/>
      <c r="O46" s="23"/>
      <c r="P46" s="23">
        <v>10</v>
      </c>
      <c r="Q46" s="23"/>
      <c r="R46" s="23"/>
      <c r="S46" s="23"/>
      <c r="T46" s="23">
        <v>10</v>
      </c>
      <c r="U46" s="23"/>
      <c r="V46" s="26">
        <f t="shared" si="4"/>
        <v>0</v>
      </c>
      <c r="W46" s="32">
        <f t="shared" si="5"/>
        <v>35</v>
      </c>
      <c r="X46" s="10" t="s">
        <v>16</v>
      </c>
    </row>
    <row r="47" spans="1:24" x14ac:dyDescent="0.25">
      <c r="A47" s="9" t="s">
        <v>70</v>
      </c>
      <c r="B47" s="5" t="s">
        <v>106</v>
      </c>
      <c r="C47" s="5" t="s">
        <v>87</v>
      </c>
      <c r="D47" s="23"/>
      <c r="E47" s="23"/>
      <c r="F47" s="23"/>
      <c r="G47" s="23"/>
      <c r="H47" s="23"/>
      <c r="I47" s="23"/>
      <c r="J47" s="23">
        <v>22.5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6">
        <f t="shared" si="4"/>
        <v>0</v>
      </c>
      <c r="W47" s="32">
        <f t="shared" si="5"/>
        <v>22.5</v>
      </c>
      <c r="X47" s="10" t="s">
        <v>17</v>
      </c>
    </row>
    <row r="48" spans="1:24" x14ac:dyDescent="0.25">
      <c r="A48" s="9" t="s">
        <v>70</v>
      </c>
      <c r="B48" s="5" t="s">
        <v>71</v>
      </c>
      <c r="C48" s="5" t="s">
        <v>5</v>
      </c>
      <c r="D48" s="23"/>
      <c r="E48" s="23"/>
      <c r="F48" s="23">
        <v>6</v>
      </c>
      <c r="G48" s="23"/>
      <c r="H48" s="23"/>
      <c r="I48" s="23"/>
      <c r="J48" s="23">
        <v>15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6">
        <f t="shared" si="4"/>
        <v>0</v>
      </c>
      <c r="W48" s="32">
        <f t="shared" si="5"/>
        <v>21</v>
      </c>
      <c r="X48" s="10" t="s">
        <v>19</v>
      </c>
    </row>
    <row r="49" spans="1:24" x14ac:dyDescent="0.25">
      <c r="A49" s="9" t="s">
        <v>70</v>
      </c>
      <c r="B49" s="5" t="s">
        <v>107</v>
      </c>
      <c r="C49" s="5" t="s">
        <v>25</v>
      </c>
      <c r="D49" s="23"/>
      <c r="E49" s="23"/>
      <c r="F49" s="23"/>
      <c r="G49" s="23"/>
      <c r="H49" s="23"/>
      <c r="I49" s="23"/>
      <c r="J49" s="23">
        <v>15</v>
      </c>
      <c r="K49" s="23"/>
      <c r="L49" s="23"/>
      <c r="M49" s="23"/>
      <c r="N49" s="23"/>
      <c r="O49" s="23"/>
      <c r="P49" s="23"/>
      <c r="Q49" s="23"/>
      <c r="R49" s="23"/>
      <c r="S49" s="23"/>
      <c r="T49" s="23">
        <v>6</v>
      </c>
      <c r="U49" s="23"/>
      <c r="V49" s="26">
        <f t="shared" si="4"/>
        <v>0</v>
      </c>
      <c r="W49" s="32">
        <f t="shared" si="5"/>
        <v>21</v>
      </c>
      <c r="X49" s="10" t="s">
        <v>19</v>
      </c>
    </row>
    <row r="50" spans="1:24" x14ac:dyDescent="0.25">
      <c r="A50" s="9" t="s">
        <v>70</v>
      </c>
      <c r="B50" s="5" t="s">
        <v>108</v>
      </c>
      <c r="C50" s="5" t="s">
        <v>109</v>
      </c>
      <c r="D50" s="23"/>
      <c r="E50" s="23"/>
      <c r="F50" s="23"/>
      <c r="G50" s="23"/>
      <c r="H50" s="23"/>
      <c r="I50" s="23"/>
      <c r="J50" s="23">
        <v>9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6">
        <f t="shared" si="4"/>
        <v>0</v>
      </c>
      <c r="W50" s="32">
        <f t="shared" si="5"/>
        <v>9</v>
      </c>
      <c r="X50" s="10" t="s">
        <v>169</v>
      </c>
    </row>
    <row r="51" spans="1:24" x14ac:dyDescent="0.25">
      <c r="A51" s="9" t="s">
        <v>70</v>
      </c>
      <c r="B51" s="5" t="s">
        <v>286</v>
      </c>
      <c r="C51" s="5" t="s">
        <v>281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>
        <v>6</v>
      </c>
      <c r="Q51" s="23"/>
      <c r="R51" s="23"/>
      <c r="S51" s="23"/>
      <c r="T51" s="23"/>
      <c r="U51" s="23"/>
      <c r="V51" s="26">
        <f t="shared" si="4"/>
        <v>0</v>
      </c>
      <c r="W51" s="32">
        <f t="shared" si="5"/>
        <v>6</v>
      </c>
      <c r="X51" s="10" t="s">
        <v>73</v>
      </c>
    </row>
    <row r="52" spans="1:24" x14ac:dyDescent="0.25">
      <c r="A52" s="9" t="s">
        <v>70</v>
      </c>
      <c r="B52" s="5" t="s">
        <v>188</v>
      </c>
      <c r="C52" s="5" t="s">
        <v>55</v>
      </c>
      <c r="D52" s="23"/>
      <c r="E52" s="23">
        <v>3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6">
        <f t="shared" si="4"/>
        <v>0</v>
      </c>
      <c r="W52" s="32">
        <f t="shared" si="5"/>
        <v>3</v>
      </c>
      <c r="X52" s="10" t="s">
        <v>84</v>
      </c>
    </row>
    <row r="53" spans="1:24" x14ac:dyDescent="0.25">
      <c r="A53" s="9" t="s">
        <v>70</v>
      </c>
      <c r="B53" s="5" t="s">
        <v>189</v>
      </c>
      <c r="C53" s="5" t="s">
        <v>3</v>
      </c>
      <c r="D53" s="23"/>
      <c r="E53" s="23">
        <v>2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6">
        <f t="shared" si="4"/>
        <v>0</v>
      </c>
      <c r="W53" s="32">
        <f t="shared" si="5"/>
        <v>2</v>
      </c>
      <c r="X53" s="10" t="s">
        <v>170</v>
      </c>
    </row>
    <row r="54" spans="1:24" x14ac:dyDescent="0.25">
      <c r="A54" s="11"/>
      <c r="B54" s="8"/>
      <c r="C54" s="8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3"/>
      <c r="W54" s="43"/>
      <c r="X54" s="20"/>
    </row>
    <row r="55" spans="1:24" x14ac:dyDescent="0.25">
      <c r="A55" s="9" t="s">
        <v>110</v>
      </c>
      <c r="B55" s="5" t="s">
        <v>111</v>
      </c>
      <c r="C55" s="5" t="s">
        <v>3</v>
      </c>
      <c r="D55" s="23"/>
      <c r="E55" s="23"/>
      <c r="F55" s="23"/>
      <c r="G55" s="23"/>
      <c r="H55" s="23"/>
      <c r="I55" s="23"/>
      <c r="J55" s="23">
        <f>1.25*25</f>
        <v>31.25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6">
        <f t="shared" ref="V55:V61" si="6">K55+L55+M55+D55</f>
        <v>0</v>
      </c>
      <c r="W55" s="32">
        <f t="shared" ref="W55:W61" si="7">SUM(D55:U55)</f>
        <v>31.25</v>
      </c>
      <c r="X55" s="4" t="s">
        <v>15</v>
      </c>
    </row>
    <row r="56" spans="1:24" x14ac:dyDescent="0.25">
      <c r="A56" s="9" t="s">
        <v>110</v>
      </c>
      <c r="B56" s="5" t="s">
        <v>113</v>
      </c>
      <c r="C56" s="5" t="s">
        <v>117</v>
      </c>
      <c r="D56" s="23"/>
      <c r="E56" s="23"/>
      <c r="F56" s="23"/>
      <c r="G56" s="23"/>
      <c r="H56" s="23"/>
      <c r="I56" s="23"/>
      <c r="J56" s="23">
        <f>1.25*10</f>
        <v>12.5</v>
      </c>
      <c r="K56" s="23"/>
      <c r="L56" s="23"/>
      <c r="M56" s="23"/>
      <c r="N56" s="23"/>
      <c r="O56" s="23"/>
      <c r="P56" s="23"/>
      <c r="Q56" s="23"/>
      <c r="R56" s="23"/>
      <c r="S56" s="23"/>
      <c r="T56" s="23">
        <v>10</v>
      </c>
      <c r="U56" s="23"/>
      <c r="V56" s="26">
        <f t="shared" si="6"/>
        <v>0</v>
      </c>
      <c r="W56" s="32">
        <f t="shared" si="7"/>
        <v>22.5</v>
      </c>
      <c r="X56" s="4" t="s">
        <v>16</v>
      </c>
    </row>
    <row r="57" spans="1:24" x14ac:dyDescent="0.25">
      <c r="A57" s="9" t="s">
        <v>110</v>
      </c>
      <c r="B57" s="5" t="s">
        <v>112</v>
      </c>
      <c r="C57" s="5" t="s">
        <v>77</v>
      </c>
      <c r="D57" s="23"/>
      <c r="E57" s="23"/>
      <c r="F57" s="23"/>
      <c r="G57" s="23"/>
      <c r="H57" s="23">
        <v>3</v>
      </c>
      <c r="I57" s="23"/>
      <c r="J57" s="23">
        <f>1.25*15</f>
        <v>18.75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6">
        <f t="shared" si="6"/>
        <v>0</v>
      </c>
      <c r="W57" s="32">
        <f t="shared" si="7"/>
        <v>21.75</v>
      </c>
      <c r="X57" s="4" t="s">
        <v>17</v>
      </c>
    </row>
    <row r="58" spans="1:24" x14ac:dyDescent="0.25">
      <c r="A58" s="9" t="s">
        <v>110</v>
      </c>
      <c r="B58" s="5" t="s">
        <v>115</v>
      </c>
      <c r="C58" s="5" t="s">
        <v>77</v>
      </c>
      <c r="D58" s="23"/>
      <c r="E58" s="23"/>
      <c r="F58" s="23"/>
      <c r="G58" s="23"/>
      <c r="H58" s="23">
        <v>10</v>
      </c>
      <c r="I58" s="23"/>
      <c r="J58" s="23">
        <f>1.25*6</f>
        <v>7.5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6">
        <f t="shared" si="6"/>
        <v>0</v>
      </c>
      <c r="W58" s="32">
        <f t="shared" si="7"/>
        <v>17.5</v>
      </c>
      <c r="X58" s="4" t="s">
        <v>19</v>
      </c>
    </row>
    <row r="59" spans="1:24" x14ac:dyDescent="0.25">
      <c r="A59" s="9" t="s">
        <v>110</v>
      </c>
      <c r="B59" s="5" t="s">
        <v>114</v>
      </c>
      <c r="C59" s="5" t="s">
        <v>118</v>
      </c>
      <c r="D59" s="23"/>
      <c r="E59" s="23"/>
      <c r="F59" s="23"/>
      <c r="G59" s="23"/>
      <c r="H59" s="23"/>
      <c r="I59" s="23"/>
      <c r="J59" s="23">
        <f>1.25*10</f>
        <v>12.5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6">
        <f t="shared" si="6"/>
        <v>0</v>
      </c>
      <c r="W59" s="32">
        <f t="shared" si="7"/>
        <v>12.5</v>
      </c>
      <c r="X59" s="4" t="s">
        <v>18</v>
      </c>
    </row>
    <row r="60" spans="1:24" x14ac:dyDescent="0.25">
      <c r="A60" s="9" t="s">
        <v>110</v>
      </c>
      <c r="B60" s="5" t="s">
        <v>328</v>
      </c>
      <c r="C60" s="5" t="s">
        <v>63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>
        <v>10</v>
      </c>
      <c r="V60" s="26">
        <f t="shared" si="6"/>
        <v>0</v>
      </c>
      <c r="W60" s="32">
        <f t="shared" si="7"/>
        <v>10</v>
      </c>
      <c r="X60" s="4" t="s">
        <v>169</v>
      </c>
    </row>
    <row r="61" spans="1:24" x14ac:dyDescent="0.25">
      <c r="A61" s="9" t="s">
        <v>110</v>
      </c>
      <c r="B61" s="5" t="s">
        <v>116</v>
      </c>
      <c r="C61" s="5" t="s">
        <v>55</v>
      </c>
      <c r="D61" s="23"/>
      <c r="E61" s="23"/>
      <c r="F61" s="23"/>
      <c r="G61" s="23"/>
      <c r="H61" s="23"/>
      <c r="I61" s="23"/>
      <c r="J61" s="23">
        <f>1.25*6</f>
        <v>7.5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6">
        <f t="shared" si="6"/>
        <v>0</v>
      </c>
      <c r="W61" s="32">
        <f t="shared" si="7"/>
        <v>7.5</v>
      </c>
      <c r="X61" s="4" t="s">
        <v>73</v>
      </c>
    </row>
    <row r="62" spans="1:24" x14ac:dyDescent="0.25">
      <c r="A62" s="11"/>
      <c r="B62" s="8"/>
      <c r="C62" s="8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3"/>
      <c r="W62" s="43"/>
      <c r="X62" s="18"/>
    </row>
    <row r="63" spans="1:24" x14ac:dyDescent="0.25">
      <c r="A63" s="9" t="s">
        <v>247</v>
      </c>
      <c r="B63" s="5" t="s">
        <v>120</v>
      </c>
      <c r="C63" s="5" t="s">
        <v>121</v>
      </c>
      <c r="D63" s="23"/>
      <c r="E63" s="23"/>
      <c r="F63" s="23"/>
      <c r="G63" s="23"/>
      <c r="H63" s="23"/>
      <c r="I63" s="23"/>
      <c r="J63" s="23">
        <f>1.25*25</f>
        <v>31.25</v>
      </c>
      <c r="K63" s="26">
        <f>SUM(35+4)*1</f>
        <v>39</v>
      </c>
      <c r="L63" s="26"/>
      <c r="M63" s="26"/>
      <c r="N63" s="26"/>
      <c r="O63" s="26"/>
      <c r="P63" s="26"/>
      <c r="Q63" s="26"/>
      <c r="R63" s="26"/>
      <c r="S63" s="26"/>
      <c r="T63" s="26">
        <v>10</v>
      </c>
      <c r="U63" s="26"/>
      <c r="V63" s="26">
        <f t="shared" ref="V63:V69" si="8">K63+L63+M63+D63</f>
        <v>39</v>
      </c>
      <c r="W63" s="32">
        <f t="shared" si="5"/>
        <v>80.25</v>
      </c>
      <c r="X63" s="4" t="s">
        <v>15</v>
      </c>
    </row>
    <row r="64" spans="1:24" x14ac:dyDescent="0.25">
      <c r="A64" s="11"/>
      <c r="B64" s="8"/>
      <c r="C64" s="8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3"/>
      <c r="W64" s="43"/>
      <c r="X64" s="18"/>
    </row>
    <row r="65" spans="1:24" x14ac:dyDescent="0.25">
      <c r="A65" s="9" t="s">
        <v>119</v>
      </c>
      <c r="B65" s="5" t="s">
        <v>122</v>
      </c>
      <c r="C65" s="5" t="s">
        <v>126</v>
      </c>
      <c r="D65" s="23"/>
      <c r="E65" s="23">
        <v>10</v>
      </c>
      <c r="F65" s="23"/>
      <c r="G65" s="23"/>
      <c r="H65" s="23"/>
      <c r="I65" s="23"/>
      <c r="J65" s="23">
        <f>1.25*15</f>
        <v>18.75</v>
      </c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6">
        <f>K65+L65+M65+D65</f>
        <v>0</v>
      </c>
      <c r="W65" s="32">
        <f>SUM(D65:T65)</f>
        <v>28.75</v>
      </c>
      <c r="X65" s="4" t="s">
        <v>15</v>
      </c>
    </row>
    <row r="66" spans="1:24" x14ac:dyDescent="0.25">
      <c r="A66" s="9" t="s">
        <v>119</v>
      </c>
      <c r="B66" s="5" t="s">
        <v>124</v>
      </c>
      <c r="C66" s="5" t="s">
        <v>117</v>
      </c>
      <c r="D66" s="23"/>
      <c r="E66" s="23"/>
      <c r="F66" s="23"/>
      <c r="G66" s="23"/>
      <c r="H66" s="23"/>
      <c r="I66" s="23"/>
      <c r="J66" s="23">
        <v>12.5</v>
      </c>
      <c r="K66" s="23"/>
      <c r="L66" s="23"/>
      <c r="M66" s="23"/>
      <c r="N66" s="23"/>
      <c r="O66" s="23"/>
      <c r="P66" s="23"/>
      <c r="Q66" s="23"/>
      <c r="R66" s="23"/>
      <c r="S66" s="23"/>
      <c r="T66" s="23">
        <v>10</v>
      </c>
      <c r="U66" s="23"/>
      <c r="V66" s="26">
        <f>K66+L66+M66+D66</f>
        <v>0</v>
      </c>
      <c r="W66" s="32">
        <f>SUM(D66:T66)</f>
        <v>22.5</v>
      </c>
      <c r="X66" s="4" t="s">
        <v>16</v>
      </c>
    </row>
    <row r="67" spans="1:24" x14ac:dyDescent="0.25">
      <c r="A67" s="9" t="s">
        <v>119</v>
      </c>
      <c r="B67" s="5" t="s">
        <v>123</v>
      </c>
      <c r="C67" s="5" t="s">
        <v>125</v>
      </c>
      <c r="D67" s="23"/>
      <c r="E67" s="23"/>
      <c r="F67" s="23"/>
      <c r="G67" s="23"/>
      <c r="H67" s="23"/>
      <c r="I67" s="23"/>
      <c r="J67" s="23">
        <v>12.5</v>
      </c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6">
        <f>K67+L67+M67+D67</f>
        <v>0</v>
      </c>
      <c r="W67" s="32">
        <f>SUM(D67:T67)</f>
        <v>12.5</v>
      </c>
      <c r="X67" s="4" t="s">
        <v>17</v>
      </c>
    </row>
    <row r="68" spans="1:24" x14ac:dyDescent="0.25">
      <c r="A68" s="11"/>
      <c r="B68" s="8"/>
      <c r="C68" s="8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3"/>
      <c r="W68" s="43"/>
      <c r="X68" s="18"/>
    </row>
    <row r="69" spans="1:24" x14ac:dyDescent="0.25">
      <c r="A69" s="9" t="s">
        <v>317</v>
      </c>
      <c r="B69" s="5" t="s">
        <v>318</v>
      </c>
      <c r="C69" s="5" t="s">
        <v>294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>
        <v>6</v>
      </c>
      <c r="U69" s="52"/>
      <c r="V69" s="26">
        <f t="shared" si="8"/>
        <v>0</v>
      </c>
      <c r="W69" s="32">
        <f t="shared" ref="W69" si="9">SUM(D69:T69)</f>
        <v>6</v>
      </c>
      <c r="X69" s="4" t="s">
        <v>15</v>
      </c>
    </row>
    <row r="70" spans="1:24" x14ac:dyDescent="0.25">
      <c r="A70" s="13"/>
      <c r="B70" s="14"/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6"/>
      <c r="W70" s="17"/>
      <c r="X70" s="16"/>
    </row>
    <row r="71" spans="1:24" x14ac:dyDescent="0.25">
      <c r="A71" s="13"/>
      <c r="B71" s="14"/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6"/>
      <c r="W71" s="17"/>
      <c r="X71" s="16"/>
    </row>
    <row r="72" spans="1:24" x14ac:dyDescent="0.25">
      <c r="A72" s="13"/>
      <c r="B72" s="14"/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6"/>
      <c r="W72" s="17"/>
      <c r="X72" s="16"/>
    </row>
    <row r="73" spans="1:24" x14ac:dyDescent="0.25">
      <c r="A73" s="13"/>
      <c r="B73" s="14"/>
      <c r="C73" s="14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6"/>
      <c r="W73" s="17"/>
      <c r="X73" s="16"/>
    </row>
    <row r="74" spans="1:24" x14ac:dyDescent="0.25">
      <c r="A74" s="13"/>
      <c r="B74" s="14"/>
      <c r="C74" s="14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6"/>
      <c r="W74" s="17"/>
      <c r="X74" s="16"/>
    </row>
    <row r="75" spans="1:24" x14ac:dyDescent="0.25">
      <c r="A75" s="13"/>
      <c r="B75" s="14"/>
      <c r="C75" s="14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6"/>
      <c r="W75" s="17"/>
      <c r="X75" s="16"/>
    </row>
    <row r="76" spans="1:24" x14ac:dyDescent="0.25">
      <c r="A76" s="13"/>
      <c r="B76" s="14"/>
      <c r="C76" s="14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6"/>
      <c r="W76" s="17"/>
      <c r="X76" s="16"/>
    </row>
    <row r="77" spans="1:24" x14ac:dyDescent="0.25">
      <c r="A77" s="13"/>
      <c r="B77" s="14"/>
      <c r="C77" s="14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6"/>
      <c r="W77" s="17"/>
      <c r="X77" s="16"/>
    </row>
    <row r="78" spans="1:24" x14ac:dyDescent="0.25">
      <c r="A78" s="13"/>
      <c r="B78" s="14"/>
      <c r="C78" s="14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6"/>
      <c r="W78" s="17"/>
      <c r="X78" s="16"/>
    </row>
    <row r="79" spans="1:24" x14ac:dyDescent="0.25">
      <c r="A79" s="13"/>
      <c r="B79" s="14"/>
      <c r="C79" s="14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6"/>
      <c r="W79" s="17"/>
      <c r="X79" s="16"/>
    </row>
    <row r="80" spans="1:24" x14ac:dyDescent="0.25">
      <c r="A80" s="13"/>
      <c r="B80" s="14"/>
      <c r="C80" s="14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6"/>
      <c r="W80" s="17"/>
      <c r="X80" s="16"/>
    </row>
    <row r="81" spans="1:24" x14ac:dyDescent="0.25">
      <c r="A81" s="13"/>
      <c r="B81" s="14"/>
      <c r="C81" s="14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6"/>
      <c r="W81" s="17"/>
      <c r="X81" s="16"/>
    </row>
    <row r="82" spans="1:24" x14ac:dyDescent="0.25">
      <c r="A82" s="13"/>
      <c r="B82" s="14"/>
      <c r="C82" s="14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6"/>
      <c r="W82" s="17"/>
      <c r="X82" s="16"/>
    </row>
    <row r="83" spans="1:24" x14ac:dyDescent="0.25">
      <c r="A83" s="13"/>
      <c r="B83" s="14"/>
      <c r="C83" s="14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6"/>
      <c r="W83" s="17"/>
      <c r="X83" s="16"/>
    </row>
    <row r="84" spans="1:24" x14ac:dyDescent="0.25">
      <c r="A84" s="13"/>
      <c r="B84" s="14"/>
      <c r="C84" s="14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6"/>
      <c r="W84" s="17"/>
      <c r="X84" s="16"/>
    </row>
    <row r="85" spans="1:24" x14ac:dyDescent="0.25">
      <c r="A85" s="13"/>
      <c r="B85" s="14"/>
      <c r="C85" s="14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6"/>
      <c r="W85" s="17"/>
      <c r="X85" s="16"/>
    </row>
    <row r="86" spans="1:24" x14ac:dyDescent="0.25">
      <c r="A86" s="13"/>
      <c r="B86" s="14"/>
      <c r="C86" s="14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6"/>
      <c r="W86" s="17"/>
      <c r="X86" s="16"/>
    </row>
    <row r="87" spans="1:24" x14ac:dyDescent="0.25">
      <c r="A87" s="13"/>
      <c r="B87" s="14"/>
      <c r="C87" s="14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6"/>
      <c r="W87" s="17"/>
      <c r="X87" s="16"/>
    </row>
    <row r="88" spans="1:24" x14ac:dyDescent="0.25">
      <c r="A88" s="13"/>
      <c r="B88" s="14"/>
      <c r="C88" s="14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6"/>
      <c r="W88" s="17"/>
      <c r="X88" s="16"/>
    </row>
    <row r="89" spans="1:24" x14ac:dyDescent="0.25">
      <c r="A89" s="13"/>
      <c r="B89" s="14"/>
      <c r="C89" s="14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6"/>
      <c r="W89" s="17"/>
      <c r="X89" s="16"/>
    </row>
    <row r="90" spans="1:24" x14ac:dyDescent="0.25">
      <c r="A90" s="13"/>
      <c r="B90" s="14"/>
      <c r="C90" s="14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6"/>
      <c r="W90" s="17"/>
      <c r="X90" s="16"/>
    </row>
    <row r="91" spans="1:24" x14ac:dyDescent="0.25">
      <c r="A91" s="13"/>
      <c r="B91" s="14"/>
      <c r="C91" s="14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6"/>
      <c r="W91" s="17"/>
      <c r="X91" s="16"/>
    </row>
    <row r="92" spans="1:24" x14ac:dyDescent="0.25">
      <c r="A92" s="13"/>
      <c r="B92" s="14"/>
      <c r="C92" s="14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6"/>
      <c r="W92" s="17"/>
      <c r="X92" s="16"/>
    </row>
    <row r="93" spans="1:24" x14ac:dyDescent="0.25">
      <c r="A93" s="13"/>
      <c r="B93" s="14"/>
      <c r="C93" s="14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6"/>
      <c r="W93" s="17"/>
      <c r="X93" s="16"/>
    </row>
    <row r="94" spans="1:24" x14ac:dyDescent="0.25">
      <c r="A94" s="13"/>
      <c r="B94" s="14"/>
      <c r="C94" s="14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6"/>
      <c r="W94" s="17"/>
      <c r="X94" s="16"/>
    </row>
  </sheetData>
  <sortState ref="A55:W61">
    <sortCondition descending="1" ref="V55:V61"/>
    <sortCondition descending="1" ref="W55:W61"/>
  </sortState>
  <mergeCells count="25">
    <mergeCell ref="M1:M2"/>
    <mergeCell ref="N1:N2"/>
    <mergeCell ref="V1:V3"/>
    <mergeCell ref="W1:W3"/>
    <mergeCell ref="X1:X3"/>
    <mergeCell ref="O1:O2"/>
    <mergeCell ref="R1:R2"/>
    <mergeCell ref="Q1:Q2"/>
    <mergeCell ref="S1:S2"/>
    <mergeCell ref="P1:P2"/>
    <mergeCell ref="T1:T2"/>
    <mergeCell ref="U1:U2"/>
    <mergeCell ref="A3:C3"/>
    <mergeCell ref="A1:A2"/>
    <mergeCell ref="B1:B2"/>
    <mergeCell ref="C1:C2"/>
    <mergeCell ref="D1:D2"/>
    <mergeCell ref="L1:L2"/>
    <mergeCell ref="F1:F2"/>
    <mergeCell ref="H1:H2"/>
    <mergeCell ref="J1:J2"/>
    <mergeCell ref="E1:E2"/>
    <mergeCell ref="G1:G2"/>
    <mergeCell ref="I1:I2"/>
    <mergeCell ref="K1:K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2"/>
  <sheetViews>
    <sheetView tabSelected="1" workbookViewId="0">
      <selection activeCell="A19" sqref="A19"/>
    </sheetView>
  </sheetViews>
  <sheetFormatPr defaultRowHeight="15" x14ac:dyDescent="0.25"/>
  <cols>
    <col min="1" max="1" width="6.5703125" bestFit="1" customWidth="1"/>
    <col min="2" max="2" width="17" bestFit="1" customWidth="1"/>
    <col min="3" max="3" width="6.7109375" bestFit="1" customWidth="1"/>
    <col min="4" max="24" width="10.7109375" customWidth="1"/>
  </cols>
  <sheetData>
    <row r="1" spans="1:24" x14ac:dyDescent="0.25">
      <c r="A1" s="95" t="s">
        <v>10</v>
      </c>
      <c r="B1" s="95" t="s">
        <v>0</v>
      </c>
      <c r="C1" s="95" t="s">
        <v>1</v>
      </c>
      <c r="D1" s="97" t="s">
        <v>22</v>
      </c>
      <c r="E1" s="87" t="s">
        <v>178</v>
      </c>
      <c r="F1" s="87" t="s">
        <v>24</v>
      </c>
      <c r="G1" s="89" t="s">
        <v>74</v>
      </c>
      <c r="H1" s="87" t="s">
        <v>177</v>
      </c>
      <c r="I1" s="87" t="s">
        <v>329</v>
      </c>
      <c r="J1" s="89" t="s">
        <v>271</v>
      </c>
      <c r="K1" s="85" t="s">
        <v>272</v>
      </c>
      <c r="L1" s="85" t="s">
        <v>267</v>
      </c>
      <c r="M1" s="85" t="s">
        <v>268</v>
      </c>
      <c r="N1" s="85" t="s">
        <v>270</v>
      </c>
      <c r="O1" s="85" t="s">
        <v>273</v>
      </c>
      <c r="P1" s="87" t="s">
        <v>277</v>
      </c>
      <c r="Q1" s="85" t="s">
        <v>275</v>
      </c>
      <c r="R1" s="85" t="s">
        <v>274</v>
      </c>
      <c r="S1" s="85" t="s">
        <v>276</v>
      </c>
      <c r="T1" s="87" t="s">
        <v>178</v>
      </c>
      <c r="U1" s="89" t="s">
        <v>327</v>
      </c>
      <c r="V1" s="99" t="s">
        <v>20</v>
      </c>
      <c r="W1" s="99" t="s">
        <v>6</v>
      </c>
      <c r="X1" s="99" t="s">
        <v>21</v>
      </c>
    </row>
    <row r="2" spans="1:24" ht="35.25" customHeight="1" thickBot="1" x14ac:dyDescent="0.3">
      <c r="A2" s="96"/>
      <c r="B2" s="96"/>
      <c r="C2" s="96"/>
      <c r="D2" s="98"/>
      <c r="E2" s="91"/>
      <c r="F2" s="88"/>
      <c r="G2" s="90"/>
      <c r="H2" s="91"/>
      <c r="I2" s="91"/>
      <c r="J2" s="90"/>
      <c r="K2" s="86"/>
      <c r="L2" s="86"/>
      <c r="M2" s="86"/>
      <c r="N2" s="86"/>
      <c r="O2" s="86"/>
      <c r="P2" s="88"/>
      <c r="Q2" s="86"/>
      <c r="R2" s="86"/>
      <c r="S2" s="102"/>
      <c r="T2" s="91"/>
      <c r="U2" s="103"/>
      <c r="V2" s="100"/>
      <c r="W2" s="100"/>
      <c r="X2" s="100"/>
    </row>
    <row r="3" spans="1:24" ht="15.75" thickBot="1" x14ac:dyDescent="0.3">
      <c r="A3" s="104"/>
      <c r="B3" s="105"/>
      <c r="C3" s="106"/>
      <c r="D3" s="6">
        <v>2015</v>
      </c>
      <c r="E3" s="54">
        <v>42378</v>
      </c>
      <c r="F3" s="54">
        <v>42379</v>
      </c>
      <c r="G3" s="53">
        <v>42399</v>
      </c>
      <c r="H3" s="54">
        <v>42407</v>
      </c>
      <c r="I3" s="54">
        <v>42420</v>
      </c>
      <c r="J3" s="53">
        <v>42427</v>
      </c>
      <c r="K3" s="28">
        <v>42441</v>
      </c>
      <c r="L3" s="28">
        <v>42470</v>
      </c>
      <c r="M3" s="28">
        <v>42511</v>
      </c>
      <c r="N3" s="28">
        <v>42518</v>
      </c>
      <c r="O3" s="28">
        <v>42560</v>
      </c>
      <c r="P3" s="55">
        <v>42567</v>
      </c>
      <c r="Q3" s="28">
        <v>42568</v>
      </c>
      <c r="R3" s="28">
        <v>42582</v>
      </c>
      <c r="S3" s="28">
        <v>42630</v>
      </c>
      <c r="T3" s="55">
        <v>42651</v>
      </c>
      <c r="U3" s="56">
        <v>42673</v>
      </c>
      <c r="V3" s="100"/>
      <c r="W3" s="100"/>
      <c r="X3" s="100"/>
    </row>
    <row r="4" spans="1:24" x14ac:dyDescent="0.25">
      <c r="A4" s="66" t="s">
        <v>9</v>
      </c>
      <c r="B4" s="67" t="s">
        <v>11</v>
      </c>
      <c r="C4" s="79" t="s">
        <v>2</v>
      </c>
      <c r="D4" s="72"/>
      <c r="E4" s="67"/>
      <c r="F4" s="67"/>
      <c r="G4" s="67"/>
      <c r="H4" s="67"/>
      <c r="I4" s="67"/>
      <c r="J4" s="67">
        <v>37.5</v>
      </c>
      <c r="K4" s="67">
        <f>SUM(50+8)*1.2</f>
        <v>69.599999999999994</v>
      </c>
      <c r="L4" s="67">
        <f>48*1.2</f>
        <v>57.599999999999994</v>
      </c>
      <c r="M4" s="67"/>
      <c r="N4" s="67">
        <v>132</v>
      </c>
      <c r="O4" s="67"/>
      <c r="P4" s="67"/>
      <c r="Q4" s="68">
        <f>31*1.2</f>
        <v>37.199999999999996</v>
      </c>
      <c r="R4" s="67"/>
      <c r="S4" s="67">
        <f>158*1.2</f>
        <v>189.6</v>
      </c>
      <c r="T4" s="67"/>
      <c r="U4" s="69"/>
      <c r="V4" s="61">
        <f>D4+K4+L4+M4+N4+R4+O4+Q4+S4</f>
        <v>486</v>
      </c>
      <c r="W4" s="58">
        <f>SUM(D4:T4)</f>
        <v>523.5</v>
      </c>
      <c r="X4" s="62" t="s">
        <v>15</v>
      </c>
    </row>
    <row r="5" spans="1:24" x14ac:dyDescent="0.25">
      <c r="A5" s="3" t="s">
        <v>8</v>
      </c>
      <c r="B5" s="34" t="s">
        <v>13</v>
      </c>
      <c r="C5" s="80" t="s">
        <v>5</v>
      </c>
      <c r="D5" s="73">
        <f>(17.5*2+216)*0.75</f>
        <v>188.25</v>
      </c>
      <c r="E5" s="34"/>
      <c r="F5" s="34"/>
      <c r="G5" s="34"/>
      <c r="H5" s="34"/>
      <c r="I5" s="34"/>
      <c r="J5" s="34">
        <f>1.5*25</f>
        <v>37.5</v>
      </c>
      <c r="K5" s="34">
        <f>SUM(56*1.1)</f>
        <v>61.600000000000009</v>
      </c>
      <c r="L5" s="34"/>
      <c r="M5" s="34">
        <f>56*1.1</f>
        <v>61.600000000000009</v>
      </c>
      <c r="N5" s="34"/>
      <c r="O5" s="34"/>
      <c r="P5" s="34"/>
      <c r="Q5" s="34">
        <f>34*1.2</f>
        <v>40.799999999999997</v>
      </c>
      <c r="R5" s="34">
        <f>50*1.2</f>
        <v>60</v>
      </c>
      <c r="S5" s="34"/>
      <c r="T5" s="34"/>
      <c r="U5" s="33"/>
      <c r="V5" s="63">
        <f>D5+K5+L5+M5+N5+R5+O5+Q5</f>
        <v>412.25000000000006</v>
      </c>
      <c r="W5" s="59">
        <f>SUM(D5:U5)</f>
        <v>449.75000000000006</v>
      </c>
      <c r="X5" s="64" t="s">
        <v>16</v>
      </c>
    </row>
    <row r="6" spans="1:24" x14ac:dyDescent="0.25">
      <c r="A6" s="70" t="s">
        <v>9</v>
      </c>
      <c r="B6" s="26" t="s">
        <v>14</v>
      </c>
      <c r="C6" s="81" t="s">
        <v>63</v>
      </c>
      <c r="D6" s="32">
        <v>69</v>
      </c>
      <c r="E6" s="26"/>
      <c r="F6" s="26"/>
      <c r="G6" s="26"/>
      <c r="H6" s="26"/>
      <c r="I6" s="26"/>
      <c r="J6" s="26"/>
      <c r="K6" s="26">
        <f>SUM(4*1.2)</f>
        <v>4.8</v>
      </c>
      <c r="L6" s="26"/>
      <c r="M6" s="26"/>
      <c r="N6" s="26"/>
      <c r="O6" s="26"/>
      <c r="P6" s="26"/>
      <c r="Q6" s="26">
        <f>48*1.2</f>
        <v>57.599999999999994</v>
      </c>
      <c r="R6" s="26">
        <f>48*1.2</f>
        <v>57.599999999999994</v>
      </c>
      <c r="S6" s="26">
        <f>81*1.2</f>
        <v>97.2</v>
      </c>
      <c r="T6" s="26"/>
      <c r="U6" s="35"/>
      <c r="V6" s="63">
        <f>D6+K6+L6+M6+N6+R6+O6+Q6+S6</f>
        <v>286.2</v>
      </c>
      <c r="W6" s="60">
        <f>SUM(D6:T6)</f>
        <v>286.2</v>
      </c>
      <c r="X6" s="64" t="s">
        <v>17</v>
      </c>
    </row>
    <row r="7" spans="1:24" x14ac:dyDescent="0.25">
      <c r="A7" s="70" t="s">
        <v>7</v>
      </c>
      <c r="B7" s="26" t="s">
        <v>78</v>
      </c>
      <c r="C7" s="81" t="s">
        <v>2</v>
      </c>
      <c r="D7" s="32"/>
      <c r="E7" s="26"/>
      <c r="F7" s="26"/>
      <c r="G7" s="26"/>
      <c r="H7" s="26">
        <v>6</v>
      </c>
      <c r="I7" s="26"/>
      <c r="J7" s="26">
        <v>12.5</v>
      </c>
      <c r="K7" s="26">
        <f>SUM(8+30)*1.1</f>
        <v>41.800000000000004</v>
      </c>
      <c r="L7" s="26"/>
      <c r="M7" s="26"/>
      <c r="N7" s="26">
        <f>46*1.2</f>
        <v>55.199999999999996</v>
      </c>
      <c r="O7" s="26"/>
      <c r="P7" s="26"/>
      <c r="Q7" s="26">
        <f>36*1.2</f>
        <v>43.199999999999996</v>
      </c>
      <c r="R7" s="26">
        <f>48*1.2</f>
        <v>57.599999999999994</v>
      </c>
      <c r="S7" s="26"/>
      <c r="T7" s="26"/>
      <c r="U7" s="35">
        <v>10</v>
      </c>
      <c r="V7" s="63">
        <f>D7+K7+L7+M7+N7+R7+O7+Q7</f>
        <v>197.79999999999998</v>
      </c>
      <c r="W7" s="59">
        <f>SUM(D7:U7)</f>
        <v>226.29999999999998</v>
      </c>
      <c r="X7" s="64" t="s">
        <v>19</v>
      </c>
    </row>
    <row r="8" spans="1:24" x14ac:dyDescent="0.25">
      <c r="A8" s="3" t="s">
        <v>160</v>
      </c>
      <c r="B8" s="5" t="s">
        <v>68</v>
      </c>
      <c r="C8" s="82" t="s">
        <v>38</v>
      </c>
      <c r="D8" s="74"/>
      <c r="E8" s="31"/>
      <c r="F8" s="31">
        <v>10</v>
      </c>
      <c r="G8" s="31">
        <v>10</v>
      </c>
      <c r="H8" s="31"/>
      <c r="I8" s="31"/>
      <c r="J8" s="31">
        <f>25*1.25</f>
        <v>31.25</v>
      </c>
      <c r="K8" s="31">
        <f>SUM(30+6)*1.1</f>
        <v>39.6</v>
      </c>
      <c r="L8" s="31"/>
      <c r="M8" s="31">
        <f>34*1.1</f>
        <v>37.400000000000006</v>
      </c>
      <c r="N8" s="31">
        <f>22*1.2</f>
        <v>26.4</v>
      </c>
      <c r="O8" s="31"/>
      <c r="P8" s="31"/>
      <c r="Q8" s="31"/>
      <c r="R8" s="31"/>
      <c r="S8" s="34">
        <f>1.2*49</f>
        <v>58.8</v>
      </c>
      <c r="T8" s="34"/>
      <c r="U8" s="33"/>
      <c r="V8" s="63">
        <f>D8+K8+L8+M8+N8+R8+O8+Q8+S8</f>
        <v>162.19999999999999</v>
      </c>
      <c r="W8" s="60">
        <f>SUM(D8:T8)</f>
        <v>213.45</v>
      </c>
      <c r="X8" s="64" t="s">
        <v>18</v>
      </c>
    </row>
    <row r="9" spans="1:24" x14ac:dyDescent="0.25">
      <c r="A9" s="3" t="s">
        <v>7</v>
      </c>
      <c r="B9" s="26" t="s">
        <v>12</v>
      </c>
      <c r="C9" s="81" t="s">
        <v>3</v>
      </c>
      <c r="D9" s="73">
        <f>(17.5*2)*0.75</f>
        <v>26.25</v>
      </c>
      <c r="E9" s="34"/>
      <c r="F9" s="34"/>
      <c r="G9" s="34"/>
      <c r="H9" s="34">
        <v>2</v>
      </c>
      <c r="I9" s="34"/>
      <c r="J9" s="34">
        <f>1.25*15</f>
        <v>18.75</v>
      </c>
      <c r="K9" s="34">
        <f>SUM(4+20)*1.1</f>
        <v>26.400000000000002</v>
      </c>
      <c r="L9" s="34"/>
      <c r="M9" s="34">
        <f>29*1.1</f>
        <v>31.900000000000002</v>
      </c>
      <c r="N9" s="34"/>
      <c r="O9" s="34">
        <f>29*1.2</f>
        <v>34.799999999999997</v>
      </c>
      <c r="P9" s="34"/>
      <c r="Q9" s="34"/>
      <c r="R9" s="34">
        <f>31*1.2</f>
        <v>37.199999999999996</v>
      </c>
      <c r="S9" s="34"/>
      <c r="T9" s="34">
        <v>10</v>
      </c>
      <c r="U9" s="33"/>
      <c r="V9" s="63">
        <f>D9+K9+L9+M9+N9+R9+O9+Q9</f>
        <v>156.55000000000001</v>
      </c>
      <c r="W9" s="59">
        <f>SUM(D9:U9)</f>
        <v>187.3</v>
      </c>
      <c r="X9" s="64" t="s">
        <v>169</v>
      </c>
    </row>
    <row r="10" spans="1:24" x14ac:dyDescent="0.25">
      <c r="A10" s="3" t="s">
        <v>39</v>
      </c>
      <c r="B10" s="23" t="s">
        <v>269</v>
      </c>
      <c r="C10" s="83" t="s">
        <v>2</v>
      </c>
      <c r="D10" s="73"/>
      <c r="E10" s="34"/>
      <c r="F10" s="34"/>
      <c r="G10" s="34"/>
      <c r="H10" s="34"/>
      <c r="I10" s="34"/>
      <c r="J10" s="34"/>
      <c r="K10" s="34"/>
      <c r="L10" s="34"/>
      <c r="M10" s="34">
        <f>18*1.2</f>
        <v>21.599999999999998</v>
      </c>
      <c r="N10" s="34"/>
      <c r="O10" s="34"/>
      <c r="P10" s="34"/>
      <c r="Q10" s="31">
        <f>110*1.2</f>
        <v>132</v>
      </c>
      <c r="R10" s="34"/>
      <c r="S10" s="34"/>
      <c r="T10" s="34"/>
      <c r="U10" s="33">
        <v>15</v>
      </c>
      <c r="V10" s="63">
        <f>D10+K10+L10+M10+N10+R10+O10+Q10</f>
        <v>153.6</v>
      </c>
      <c r="W10" s="60">
        <f>SUM(D10:T10)</f>
        <v>153.6</v>
      </c>
      <c r="X10" s="64" t="s">
        <v>73</v>
      </c>
    </row>
    <row r="11" spans="1:24" x14ac:dyDescent="0.25">
      <c r="A11" s="70" t="s">
        <v>49</v>
      </c>
      <c r="B11" s="23" t="s">
        <v>61</v>
      </c>
      <c r="C11" s="83" t="s">
        <v>25</v>
      </c>
      <c r="D11" s="32"/>
      <c r="E11" s="26"/>
      <c r="F11" s="26">
        <v>10</v>
      </c>
      <c r="G11" s="26">
        <v>10</v>
      </c>
      <c r="H11" s="26"/>
      <c r="I11" s="26"/>
      <c r="J11" s="26">
        <f>25*1.25</f>
        <v>31.25</v>
      </c>
      <c r="K11" s="26">
        <f>SUM(20+8)*1.2</f>
        <v>33.6</v>
      </c>
      <c r="L11" s="26"/>
      <c r="M11" s="26">
        <f>36*1.1</f>
        <v>39.6</v>
      </c>
      <c r="N11" s="26"/>
      <c r="O11" s="26"/>
      <c r="P11" s="26"/>
      <c r="Q11" s="23">
        <f>20*1.2</f>
        <v>24</v>
      </c>
      <c r="R11" s="26">
        <f>33*1.2</f>
        <v>39.6</v>
      </c>
      <c r="S11" s="26"/>
      <c r="T11" s="26"/>
      <c r="U11" s="35">
        <v>5</v>
      </c>
      <c r="V11" s="63">
        <f>D11+K11+L11+M11+N11+R11+O11+Q11</f>
        <v>136.80000000000001</v>
      </c>
      <c r="W11" s="60">
        <f>SUM(D11:U11)</f>
        <v>193.04999999999998</v>
      </c>
      <c r="X11" s="64" t="s">
        <v>84</v>
      </c>
    </row>
    <row r="12" spans="1:24" x14ac:dyDescent="0.25">
      <c r="A12" s="70" t="s">
        <v>7</v>
      </c>
      <c r="B12" s="26" t="s">
        <v>89</v>
      </c>
      <c r="C12" s="81" t="s">
        <v>4</v>
      </c>
      <c r="D12" s="32"/>
      <c r="E12" s="26"/>
      <c r="F12" s="26"/>
      <c r="G12" s="26"/>
      <c r="H12" s="26"/>
      <c r="I12" s="26"/>
      <c r="J12" s="26">
        <f>1.25*25</f>
        <v>31.25</v>
      </c>
      <c r="K12" s="26">
        <f>SUM(6+50)*1.1</f>
        <v>61.600000000000009</v>
      </c>
      <c r="L12" s="26">
        <f>20*1.2</f>
        <v>24</v>
      </c>
      <c r="M12" s="26"/>
      <c r="N12" s="26">
        <v>24</v>
      </c>
      <c r="O12" s="26"/>
      <c r="P12" s="26"/>
      <c r="Q12" s="26"/>
      <c r="R12" s="26">
        <f>20*1.2</f>
        <v>24</v>
      </c>
      <c r="S12" s="26"/>
      <c r="T12" s="26"/>
      <c r="U12" s="35"/>
      <c r="V12" s="63">
        <f>D12+K12+L12+M12+N12+R12+O12+Q12</f>
        <v>133.60000000000002</v>
      </c>
      <c r="W12" s="59">
        <f>SUM(D12:U12)</f>
        <v>164.85000000000002</v>
      </c>
      <c r="X12" s="64" t="s">
        <v>170</v>
      </c>
    </row>
    <row r="13" spans="1:24" x14ac:dyDescent="0.25">
      <c r="A13" s="70" t="s">
        <v>23</v>
      </c>
      <c r="B13" s="5" t="s">
        <v>163</v>
      </c>
      <c r="C13" s="82" t="s">
        <v>3</v>
      </c>
      <c r="D13" s="75"/>
      <c r="E13" s="23"/>
      <c r="F13" s="23"/>
      <c r="G13" s="23"/>
      <c r="H13" s="23"/>
      <c r="I13" s="23"/>
      <c r="J13" s="23"/>
      <c r="K13" s="23"/>
      <c r="L13" s="23"/>
      <c r="M13" s="23">
        <f>36*1.1</f>
        <v>39.6</v>
      </c>
      <c r="N13" s="23">
        <v>24</v>
      </c>
      <c r="O13" s="23"/>
      <c r="P13" s="23"/>
      <c r="Q13" s="23"/>
      <c r="R13" s="23"/>
      <c r="S13" s="23"/>
      <c r="T13" s="23"/>
      <c r="U13" s="27"/>
      <c r="V13" s="63">
        <f>D13+K13+L13+M13+N13</f>
        <v>63.6</v>
      </c>
      <c r="W13" s="60">
        <f>SUM(D13:T13)</f>
        <v>63.6</v>
      </c>
      <c r="X13" s="64" t="s">
        <v>171</v>
      </c>
    </row>
    <row r="14" spans="1:24" x14ac:dyDescent="0.25">
      <c r="A14" s="70" t="s">
        <v>66</v>
      </c>
      <c r="B14" s="5" t="s">
        <v>79</v>
      </c>
      <c r="C14" s="82" t="s">
        <v>81</v>
      </c>
      <c r="D14" s="75"/>
      <c r="E14" s="23"/>
      <c r="F14" s="23"/>
      <c r="G14" s="23"/>
      <c r="H14" s="23">
        <f>10*1.25</f>
        <v>12.5</v>
      </c>
      <c r="I14" s="23"/>
      <c r="J14" s="26">
        <f>1.5*25</f>
        <v>37.5</v>
      </c>
      <c r="K14" s="26"/>
      <c r="L14" s="26"/>
      <c r="M14" s="26">
        <f>38*1.2</f>
        <v>45.6</v>
      </c>
      <c r="N14" s="26"/>
      <c r="O14" s="26"/>
      <c r="P14" s="26"/>
      <c r="Q14" s="26"/>
      <c r="R14" s="26"/>
      <c r="S14" s="26"/>
      <c r="T14" s="26"/>
      <c r="U14" s="35"/>
      <c r="V14" s="65">
        <f>K14+L14+M14+D14</f>
        <v>45.6</v>
      </c>
      <c r="W14" s="59">
        <f>SUM(D14:U14)</f>
        <v>95.6</v>
      </c>
      <c r="X14" s="64" t="s">
        <v>83</v>
      </c>
    </row>
    <row r="15" spans="1:24" x14ac:dyDescent="0.25">
      <c r="A15" s="70" t="s">
        <v>247</v>
      </c>
      <c r="B15" s="5" t="s">
        <v>120</v>
      </c>
      <c r="C15" s="82" t="s">
        <v>121</v>
      </c>
      <c r="D15" s="75"/>
      <c r="E15" s="23"/>
      <c r="F15" s="23"/>
      <c r="G15" s="23"/>
      <c r="H15" s="23"/>
      <c r="I15" s="23"/>
      <c r="J15" s="23">
        <f>1.25*25</f>
        <v>31.25</v>
      </c>
      <c r="K15" s="26">
        <f>SUM(35+4)*1</f>
        <v>39</v>
      </c>
      <c r="L15" s="26"/>
      <c r="M15" s="26"/>
      <c r="N15" s="26"/>
      <c r="O15" s="26"/>
      <c r="P15" s="26"/>
      <c r="Q15" s="26"/>
      <c r="R15" s="26"/>
      <c r="S15" s="26"/>
      <c r="T15" s="26">
        <v>10</v>
      </c>
      <c r="U15" s="35"/>
      <c r="V15" s="65">
        <f>K15+L15+M15+D15</f>
        <v>39</v>
      </c>
      <c r="W15" s="59">
        <f>SUM(D15:U15)</f>
        <v>80.25</v>
      </c>
      <c r="X15" s="64" t="s">
        <v>219</v>
      </c>
    </row>
    <row r="16" spans="1:24" x14ac:dyDescent="0.25">
      <c r="A16" s="3" t="s">
        <v>31</v>
      </c>
      <c r="B16" s="5" t="s">
        <v>136</v>
      </c>
      <c r="C16" s="82" t="s">
        <v>25</v>
      </c>
      <c r="D16" s="74"/>
      <c r="E16" s="31"/>
      <c r="F16" s="31"/>
      <c r="G16" s="31"/>
      <c r="H16" s="31"/>
      <c r="I16" s="31"/>
      <c r="J16" s="31">
        <v>22.5</v>
      </c>
      <c r="K16" s="31"/>
      <c r="L16" s="31"/>
      <c r="M16" s="31">
        <f>26*1.2</f>
        <v>31.2</v>
      </c>
      <c r="N16" s="31"/>
      <c r="O16" s="31"/>
      <c r="P16" s="24"/>
      <c r="Q16" s="24"/>
      <c r="R16" s="31"/>
      <c r="S16" s="31"/>
      <c r="T16" s="31"/>
      <c r="U16" s="24">
        <v>6</v>
      </c>
      <c r="V16" s="63">
        <f>D16+K16+L16+M16</f>
        <v>31.2</v>
      </c>
      <c r="W16" s="60">
        <f>SUM(D16:U16)</f>
        <v>59.7</v>
      </c>
      <c r="X16" s="64" t="s">
        <v>172</v>
      </c>
    </row>
    <row r="17" spans="1:24" x14ac:dyDescent="0.25">
      <c r="A17" s="70" t="s">
        <v>66</v>
      </c>
      <c r="B17" s="5" t="s">
        <v>80</v>
      </c>
      <c r="C17" s="82" t="s">
        <v>25</v>
      </c>
      <c r="D17" s="75"/>
      <c r="E17" s="23"/>
      <c r="F17" s="23"/>
      <c r="G17" s="23"/>
      <c r="H17" s="23">
        <f>4*1.25</f>
        <v>5</v>
      </c>
      <c r="I17" s="23"/>
      <c r="J17" s="23">
        <v>22.5</v>
      </c>
      <c r="K17" s="33">
        <f>SUM(26*1.2)</f>
        <v>31.2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65">
        <f>K17+L17+M17+D17</f>
        <v>31.2</v>
      </c>
      <c r="W17" s="59">
        <f>SUM(D17:U17)</f>
        <v>58.7</v>
      </c>
      <c r="X17" s="64" t="s">
        <v>173</v>
      </c>
    </row>
    <row r="18" spans="1:24" x14ac:dyDescent="0.25">
      <c r="A18" s="71" t="s">
        <v>85</v>
      </c>
      <c r="B18" s="5" t="s">
        <v>86</v>
      </c>
      <c r="C18" s="82" t="s">
        <v>87</v>
      </c>
      <c r="D18" s="76"/>
      <c r="E18" s="36"/>
      <c r="F18" s="36"/>
      <c r="G18" s="36"/>
      <c r="H18" s="36"/>
      <c r="I18" s="36"/>
      <c r="J18" s="23">
        <v>25</v>
      </c>
      <c r="K18" s="23" t="s">
        <v>234</v>
      </c>
      <c r="L18" s="23"/>
      <c r="M18" s="23"/>
      <c r="N18" s="23"/>
      <c r="O18" s="23"/>
      <c r="P18" s="23"/>
      <c r="Q18" s="23"/>
      <c r="R18" s="23"/>
      <c r="S18" s="23"/>
      <c r="T18" s="23"/>
      <c r="U18" s="27"/>
      <c r="V18" s="65">
        <f>D18+K18+L18+M18</f>
        <v>29</v>
      </c>
      <c r="W18" s="59">
        <f>SUM(D18:U18)+29</f>
        <v>54</v>
      </c>
      <c r="X18" s="64" t="s">
        <v>220</v>
      </c>
    </row>
    <row r="19" spans="1:24" x14ac:dyDescent="0.25">
      <c r="A19" s="70" t="s">
        <v>48</v>
      </c>
      <c r="B19" s="23" t="s">
        <v>147</v>
      </c>
      <c r="C19" s="83" t="s">
        <v>2</v>
      </c>
      <c r="D19" s="75"/>
      <c r="E19" s="23"/>
      <c r="F19" s="23"/>
      <c r="G19" s="23"/>
      <c r="H19" s="23"/>
      <c r="I19" s="23"/>
      <c r="J19" s="23">
        <v>37.5</v>
      </c>
      <c r="K19" s="23">
        <f>SUM(4*1.2)</f>
        <v>4.8</v>
      </c>
      <c r="L19" s="23">
        <f>SUM(4*1.2)</f>
        <v>4.8</v>
      </c>
      <c r="M19" s="23">
        <f>4*1.2</f>
        <v>4.8</v>
      </c>
      <c r="N19" s="23"/>
      <c r="O19" s="23"/>
      <c r="P19" s="23"/>
      <c r="Q19" s="23"/>
      <c r="R19" s="23">
        <f>4*1.2</f>
        <v>4.8</v>
      </c>
      <c r="S19" s="26">
        <f>4*1.2</f>
        <v>4.8</v>
      </c>
      <c r="T19" s="26"/>
      <c r="U19" s="35">
        <v>15</v>
      </c>
      <c r="V19" s="63">
        <f>D19+K19+L19+M19+N19+R19+O19+Q19+S19</f>
        <v>24</v>
      </c>
      <c r="W19" s="60">
        <f>SUM(D19:T19)</f>
        <v>61.499999999999986</v>
      </c>
      <c r="X19" s="64" t="s">
        <v>222</v>
      </c>
    </row>
    <row r="20" spans="1:24" x14ac:dyDescent="0.25">
      <c r="A20" s="70" t="s">
        <v>31</v>
      </c>
      <c r="B20" s="5" t="s">
        <v>235</v>
      </c>
      <c r="C20" s="82" t="s">
        <v>47</v>
      </c>
      <c r="D20" s="75"/>
      <c r="E20" s="23"/>
      <c r="F20" s="23"/>
      <c r="G20" s="23"/>
      <c r="H20" s="23"/>
      <c r="I20" s="23"/>
      <c r="J20" s="23"/>
      <c r="K20" s="23">
        <f>SUM(4*1.2)</f>
        <v>4.8</v>
      </c>
      <c r="L20" s="23"/>
      <c r="M20" s="23">
        <f>16*1.2</f>
        <v>19.2</v>
      </c>
      <c r="N20" s="23"/>
      <c r="O20" s="23"/>
      <c r="P20" s="23"/>
      <c r="Q20" s="23"/>
      <c r="R20" s="23"/>
      <c r="S20" s="23"/>
      <c r="T20" s="23"/>
      <c r="U20" s="27">
        <v>3</v>
      </c>
      <c r="V20" s="63">
        <f>D20+K20+L20+M20</f>
        <v>24</v>
      </c>
      <c r="W20" s="60">
        <f>SUM(D20:U20)</f>
        <v>27</v>
      </c>
      <c r="X20" s="64" t="s">
        <v>236</v>
      </c>
    </row>
    <row r="21" spans="1:24" x14ac:dyDescent="0.25">
      <c r="A21" s="70" t="s">
        <v>49</v>
      </c>
      <c r="B21" s="5" t="s">
        <v>62</v>
      </c>
      <c r="C21" s="82" t="s">
        <v>5</v>
      </c>
      <c r="D21" s="75"/>
      <c r="E21" s="23"/>
      <c r="F21" s="23">
        <v>6</v>
      </c>
      <c r="G21" s="23">
        <v>4</v>
      </c>
      <c r="H21" s="23"/>
      <c r="I21" s="23"/>
      <c r="J21" s="23">
        <f>15*1.25</f>
        <v>18.75</v>
      </c>
      <c r="K21" s="23">
        <f>SUM(12+4)*1.2</f>
        <v>19.2</v>
      </c>
      <c r="L21" s="23"/>
      <c r="M21" s="23"/>
      <c r="N21" s="23"/>
      <c r="O21" s="23"/>
      <c r="P21" s="23"/>
      <c r="Q21" s="23"/>
      <c r="R21" s="23"/>
      <c r="S21" s="23"/>
      <c r="T21" s="23"/>
      <c r="U21" s="27"/>
      <c r="V21" s="63">
        <f>D21+K21+L21+M21</f>
        <v>19.2</v>
      </c>
      <c r="W21" s="60">
        <f>SUM(D21:U21)</f>
        <v>47.95</v>
      </c>
      <c r="X21" s="64" t="s">
        <v>237</v>
      </c>
    </row>
    <row r="22" spans="1:24" x14ac:dyDescent="0.25">
      <c r="A22" s="70" t="s">
        <v>39</v>
      </c>
      <c r="B22" s="5" t="s">
        <v>146</v>
      </c>
      <c r="C22" s="82" t="s">
        <v>4</v>
      </c>
      <c r="D22" s="75"/>
      <c r="E22" s="23"/>
      <c r="F22" s="23"/>
      <c r="G22" s="23"/>
      <c r="H22" s="23"/>
      <c r="I22" s="23"/>
      <c r="J22" s="23">
        <v>15</v>
      </c>
      <c r="K22" s="23">
        <f>SUM(6*1.2)</f>
        <v>7.1999999999999993</v>
      </c>
      <c r="L22" s="23"/>
      <c r="M22" s="23"/>
      <c r="N22" s="23"/>
      <c r="O22" s="23"/>
      <c r="P22" s="23"/>
      <c r="Q22" s="23"/>
      <c r="R22" s="23"/>
      <c r="S22" s="23"/>
      <c r="T22" s="23"/>
      <c r="U22" s="27"/>
      <c r="V22" s="63">
        <f>D22+K22+L22+M22</f>
        <v>7.1999999999999993</v>
      </c>
      <c r="W22" s="60">
        <f>SUM(D22:T22)</f>
        <v>22.2</v>
      </c>
      <c r="X22" s="64" t="s">
        <v>238</v>
      </c>
    </row>
    <row r="23" spans="1:24" x14ac:dyDescent="0.25">
      <c r="A23" s="70" t="s">
        <v>70</v>
      </c>
      <c r="B23" s="5" t="s">
        <v>72</v>
      </c>
      <c r="C23" s="82" t="s">
        <v>63</v>
      </c>
      <c r="D23" s="75"/>
      <c r="E23" s="23">
        <v>10</v>
      </c>
      <c r="F23" s="23">
        <v>4</v>
      </c>
      <c r="G23" s="23"/>
      <c r="H23" s="23">
        <v>10</v>
      </c>
      <c r="I23" s="23"/>
      <c r="J23" s="26">
        <f>1.5*25</f>
        <v>37.5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35"/>
      <c r="V23" s="65">
        <f>K23+L23+M23+D23</f>
        <v>0</v>
      </c>
      <c r="W23" s="59">
        <f>SUM(D23:U23)</f>
        <v>61.5</v>
      </c>
      <c r="X23" s="64" t="s">
        <v>229</v>
      </c>
    </row>
    <row r="24" spans="1:24" x14ac:dyDescent="0.25">
      <c r="A24" s="70" t="s">
        <v>31</v>
      </c>
      <c r="B24" s="5" t="s">
        <v>32</v>
      </c>
      <c r="C24" s="82" t="s">
        <v>38</v>
      </c>
      <c r="D24" s="75"/>
      <c r="E24" s="23"/>
      <c r="F24" s="23">
        <v>12.5</v>
      </c>
      <c r="G24" s="23"/>
      <c r="H24" s="23"/>
      <c r="I24" s="23"/>
      <c r="J24" s="23">
        <v>37.5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7"/>
      <c r="V24" s="63">
        <f>D24+K24+L24+M24</f>
        <v>0</v>
      </c>
      <c r="W24" s="60">
        <f>SUM(D24:U24)</f>
        <v>50</v>
      </c>
      <c r="X24" s="64" t="s">
        <v>239</v>
      </c>
    </row>
    <row r="25" spans="1:24" x14ac:dyDescent="0.25">
      <c r="A25" s="70" t="s">
        <v>48</v>
      </c>
      <c r="B25" s="5" t="s">
        <v>54</v>
      </c>
      <c r="C25" s="82" t="s">
        <v>55</v>
      </c>
      <c r="D25" s="75"/>
      <c r="E25" s="23">
        <v>15</v>
      </c>
      <c r="F25" s="23">
        <v>3</v>
      </c>
      <c r="G25" s="23"/>
      <c r="H25" s="23"/>
      <c r="I25" s="23"/>
      <c r="J25" s="23">
        <v>22.5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7"/>
      <c r="V25" s="63">
        <f>D25+K25+L25+M25</f>
        <v>0</v>
      </c>
      <c r="W25" s="60">
        <f>SUM(D25:T25)</f>
        <v>40.5</v>
      </c>
      <c r="X25" s="64" t="s">
        <v>240</v>
      </c>
    </row>
    <row r="26" spans="1:24" x14ac:dyDescent="0.25">
      <c r="A26" s="70" t="s">
        <v>39</v>
      </c>
      <c r="B26" s="5" t="s">
        <v>143</v>
      </c>
      <c r="C26" s="82" t="s">
        <v>144</v>
      </c>
      <c r="D26" s="75"/>
      <c r="E26" s="23"/>
      <c r="F26" s="23"/>
      <c r="G26" s="23"/>
      <c r="H26" s="23"/>
      <c r="I26" s="23"/>
      <c r="J26" s="23">
        <v>37.5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7"/>
      <c r="V26" s="63">
        <f>D26+K26+L26+M26</f>
        <v>0</v>
      </c>
      <c r="W26" s="60">
        <f>SUM(D26:T26)</f>
        <v>37.5</v>
      </c>
      <c r="X26" s="64" t="s">
        <v>248</v>
      </c>
    </row>
    <row r="27" spans="1:24" x14ac:dyDescent="0.25">
      <c r="A27" s="70" t="s">
        <v>9</v>
      </c>
      <c r="B27" s="5" t="s">
        <v>151</v>
      </c>
      <c r="C27" s="82" t="s">
        <v>152</v>
      </c>
      <c r="D27" s="75"/>
      <c r="E27" s="23"/>
      <c r="F27" s="23"/>
      <c r="G27" s="23"/>
      <c r="H27" s="23"/>
      <c r="I27" s="23">
        <v>10</v>
      </c>
      <c r="J27" s="23">
        <v>15</v>
      </c>
      <c r="K27" s="23"/>
      <c r="L27" s="23"/>
      <c r="M27" s="23"/>
      <c r="N27" s="23"/>
      <c r="O27" s="23"/>
      <c r="P27" s="23"/>
      <c r="Q27" s="23"/>
      <c r="R27" s="23"/>
      <c r="S27" s="23"/>
      <c r="T27" s="23">
        <v>12.5</v>
      </c>
      <c r="U27" s="27"/>
      <c r="V27" s="63">
        <f>D27+K27+L27+M27</f>
        <v>0</v>
      </c>
      <c r="W27" s="60">
        <f>SUM(D27:T27)</f>
        <v>37.5</v>
      </c>
      <c r="X27" s="64" t="s">
        <v>248</v>
      </c>
    </row>
    <row r="28" spans="1:24" x14ac:dyDescent="0.25">
      <c r="A28" s="70" t="s">
        <v>8</v>
      </c>
      <c r="B28" s="1" t="s">
        <v>99</v>
      </c>
      <c r="C28" s="84" t="s">
        <v>100</v>
      </c>
      <c r="D28" s="32"/>
      <c r="E28" s="26">
        <v>10</v>
      </c>
      <c r="F28" s="26"/>
      <c r="G28" s="26"/>
      <c r="H28" s="26"/>
      <c r="I28" s="26"/>
      <c r="J28" s="26">
        <f>1.5*6</f>
        <v>9</v>
      </c>
      <c r="K28" s="26"/>
      <c r="L28" s="26"/>
      <c r="M28" s="26"/>
      <c r="N28" s="26"/>
      <c r="O28" s="26"/>
      <c r="P28" s="26"/>
      <c r="Q28" s="26"/>
      <c r="R28" s="26"/>
      <c r="S28" s="26"/>
      <c r="T28" s="26">
        <v>12.5</v>
      </c>
      <c r="U28" s="35">
        <v>5</v>
      </c>
      <c r="V28" s="65">
        <f>K28+L28+M28+D28</f>
        <v>0</v>
      </c>
      <c r="W28" s="59">
        <f>SUM(D28:U28)</f>
        <v>36.5</v>
      </c>
      <c r="X28" s="64" t="s">
        <v>249</v>
      </c>
    </row>
    <row r="29" spans="1:24" x14ac:dyDescent="0.25">
      <c r="A29" s="70" t="s">
        <v>70</v>
      </c>
      <c r="B29" s="5" t="s">
        <v>82</v>
      </c>
      <c r="C29" s="82" t="s">
        <v>3</v>
      </c>
      <c r="D29" s="75"/>
      <c r="E29" s="23"/>
      <c r="F29" s="23"/>
      <c r="G29" s="23"/>
      <c r="H29" s="23">
        <v>6</v>
      </c>
      <c r="I29" s="23"/>
      <c r="J29" s="23">
        <v>9</v>
      </c>
      <c r="K29" s="23"/>
      <c r="L29" s="23"/>
      <c r="M29" s="23"/>
      <c r="N29" s="23"/>
      <c r="O29" s="23"/>
      <c r="P29" s="23">
        <v>10</v>
      </c>
      <c r="Q29" s="23"/>
      <c r="R29" s="23"/>
      <c r="S29" s="23"/>
      <c r="T29" s="23">
        <v>10</v>
      </c>
      <c r="U29" s="27"/>
      <c r="V29" s="65">
        <f>K29+L29+M29+D29</f>
        <v>0</v>
      </c>
      <c r="W29" s="59">
        <f>SUM(D29:U29)</f>
        <v>35</v>
      </c>
      <c r="X29" s="64" t="s">
        <v>242</v>
      </c>
    </row>
    <row r="30" spans="1:24" x14ac:dyDescent="0.25">
      <c r="A30" s="70" t="s">
        <v>9</v>
      </c>
      <c r="B30" s="5" t="s">
        <v>57</v>
      </c>
      <c r="C30" s="82" t="s">
        <v>37</v>
      </c>
      <c r="D30" s="75"/>
      <c r="E30" s="23"/>
      <c r="F30" s="23">
        <v>12.5</v>
      </c>
      <c r="G30" s="27"/>
      <c r="H30" s="27"/>
      <c r="I30" s="27"/>
      <c r="J30" s="27">
        <v>22.5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63">
        <f>D30+K30+L30+M30</f>
        <v>0</v>
      </c>
      <c r="W30" s="60">
        <f>SUM(D30:T30)</f>
        <v>35</v>
      </c>
      <c r="X30" s="64" t="s">
        <v>242</v>
      </c>
    </row>
    <row r="31" spans="1:24" x14ac:dyDescent="0.25">
      <c r="A31" s="70" t="s">
        <v>160</v>
      </c>
      <c r="B31" s="5" t="s">
        <v>69</v>
      </c>
      <c r="C31" s="82" t="s">
        <v>63</v>
      </c>
      <c r="D31" s="75"/>
      <c r="E31" s="23">
        <v>10</v>
      </c>
      <c r="F31" s="23">
        <v>6</v>
      </c>
      <c r="G31" s="23">
        <v>6</v>
      </c>
      <c r="H31" s="23"/>
      <c r="I31" s="23"/>
      <c r="J31" s="23">
        <f>1.25*10</f>
        <v>12.5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7"/>
      <c r="V31" s="63">
        <f>D31+K31+L31+M31</f>
        <v>0</v>
      </c>
      <c r="W31" s="60">
        <f>SUM(D31:T31)</f>
        <v>34.5</v>
      </c>
      <c r="X31" s="64" t="s">
        <v>230</v>
      </c>
    </row>
    <row r="32" spans="1:24" x14ac:dyDescent="0.25">
      <c r="A32" s="70" t="s">
        <v>39</v>
      </c>
      <c r="B32" s="5" t="s">
        <v>145</v>
      </c>
      <c r="C32" s="82" t="s">
        <v>77</v>
      </c>
      <c r="D32" s="75"/>
      <c r="E32" s="23"/>
      <c r="F32" s="23"/>
      <c r="G32" s="23"/>
      <c r="H32" s="23">
        <v>10</v>
      </c>
      <c r="I32" s="23"/>
      <c r="J32" s="23">
        <v>22.5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7"/>
      <c r="V32" s="63">
        <f>D32+K32+L32+M32</f>
        <v>0</v>
      </c>
      <c r="W32" s="60">
        <f>SUM(D32:T32)</f>
        <v>32.5</v>
      </c>
      <c r="X32" s="64" t="s">
        <v>243</v>
      </c>
    </row>
    <row r="33" spans="1:24" x14ac:dyDescent="0.25">
      <c r="A33" s="70" t="s">
        <v>49</v>
      </c>
      <c r="B33" s="5" t="s">
        <v>154</v>
      </c>
      <c r="C33" s="82" t="s">
        <v>3</v>
      </c>
      <c r="D33" s="75"/>
      <c r="E33" s="23">
        <v>10</v>
      </c>
      <c r="F33" s="23"/>
      <c r="G33" s="23"/>
      <c r="H33" s="23"/>
      <c r="I33" s="23"/>
      <c r="J33" s="23">
        <f>1.25*10</f>
        <v>12.5</v>
      </c>
      <c r="K33" s="23"/>
      <c r="L33" s="23"/>
      <c r="M33" s="23"/>
      <c r="N33" s="23"/>
      <c r="O33" s="23"/>
      <c r="P33" s="23">
        <v>10</v>
      </c>
      <c r="Q33" s="23"/>
      <c r="R33" s="23"/>
      <c r="S33" s="23"/>
      <c r="T33" s="23"/>
      <c r="U33" s="27"/>
      <c r="V33" s="63">
        <f>D33+K33+L33+M33</f>
        <v>0</v>
      </c>
      <c r="W33" s="60">
        <f>SUM(D33:U33)</f>
        <v>32.5</v>
      </c>
      <c r="X33" s="64" t="s">
        <v>243</v>
      </c>
    </row>
    <row r="34" spans="1:24" x14ac:dyDescent="0.25">
      <c r="A34" s="70" t="s">
        <v>110</v>
      </c>
      <c r="B34" s="5" t="s">
        <v>111</v>
      </c>
      <c r="C34" s="82" t="s">
        <v>3</v>
      </c>
      <c r="D34" s="75"/>
      <c r="E34" s="23"/>
      <c r="F34" s="23"/>
      <c r="G34" s="23"/>
      <c r="H34" s="23"/>
      <c r="I34" s="23"/>
      <c r="J34" s="23">
        <f>1.25*25</f>
        <v>31.25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7"/>
      <c r="V34" s="65">
        <f>K34+L34+M34+D34</f>
        <v>0</v>
      </c>
      <c r="W34" s="59">
        <f>SUM(D34:U34)</f>
        <v>31.25</v>
      </c>
      <c r="X34" s="64" t="s">
        <v>250</v>
      </c>
    </row>
    <row r="35" spans="1:24" x14ac:dyDescent="0.25">
      <c r="A35" s="70" t="s">
        <v>127</v>
      </c>
      <c r="B35" s="5" t="s">
        <v>128</v>
      </c>
      <c r="C35" s="82" t="s">
        <v>47</v>
      </c>
      <c r="D35" s="75"/>
      <c r="E35" s="23"/>
      <c r="F35" s="23"/>
      <c r="G35" s="23"/>
      <c r="H35" s="23"/>
      <c r="I35" s="23"/>
      <c r="J35" s="23">
        <f>25*1.25</f>
        <v>31.25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7"/>
      <c r="V35" s="63">
        <f>D35+K35+L35+M35</f>
        <v>0</v>
      </c>
      <c r="W35" s="60">
        <f>SUM(D35:T35)</f>
        <v>31.25</v>
      </c>
      <c r="X35" s="64" t="s">
        <v>250</v>
      </c>
    </row>
    <row r="36" spans="1:24" x14ac:dyDescent="0.25">
      <c r="A36" s="70" t="s">
        <v>119</v>
      </c>
      <c r="B36" s="5" t="s">
        <v>122</v>
      </c>
      <c r="C36" s="82" t="s">
        <v>126</v>
      </c>
      <c r="D36" s="75"/>
      <c r="E36" s="23">
        <v>10</v>
      </c>
      <c r="F36" s="23"/>
      <c r="G36" s="23"/>
      <c r="H36" s="23"/>
      <c r="I36" s="23"/>
      <c r="J36" s="23">
        <f>1.25*15</f>
        <v>18.75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7"/>
      <c r="V36" s="65">
        <f>K36+L36+M36+D36</f>
        <v>0</v>
      </c>
      <c r="W36" s="59">
        <f>SUM(D36:T36)</f>
        <v>28.75</v>
      </c>
      <c r="X36" s="64" t="s">
        <v>251</v>
      </c>
    </row>
    <row r="37" spans="1:24" x14ac:dyDescent="0.25">
      <c r="A37" s="70" t="s">
        <v>127</v>
      </c>
      <c r="B37" s="5" t="s">
        <v>129</v>
      </c>
      <c r="C37" s="82" t="s">
        <v>132</v>
      </c>
      <c r="D37" s="75"/>
      <c r="E37" s="23">
        <v>10</v>
      </c>
      <c r="F37" s="23"/>
      <c r="G37" s="23"/>
      <c r="H37" s="23"/>
      <c r="I37" s="23"/>
      <c r="J37" s="23">
        <f>15*1.25</f>
        <v>18.75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7"/>
      <c r="V37" s="63">
        <f>D37+K37+L37+M37</f>
        <v>0</v>
      </c>
      <c r="W37" s="60">
        <f>SUM(D37:T37)</f>
        <v>28.75</v>
      </c>
      <c r="X37" s="64" t="s">
        <v>251</v>
      </c>
    </row>
    <row r="38" spans="1:24" x14ac:dyDescent="0.25">
      <c r="A38" s="70" t="s">
        <v>160</v>
      </c>
      <c r="B38" s="5" t="s">
        <v>162</v>
      </c>
      <c r="C38" s="82" t="s">
        <v>25</v>
      </c>
      <c r="D38" s="75"/>
      <c r="E38" s="23"/>
      <c r="F38" s="23"/>
      <c r="G38" s="23"/>
      <c r="H38" s="23"/>
      <c r="I38" s="23"/>
      <c r="J38" s="23">
        <f>15*1.25</f>
        <v>18.75</v>
      </c>
      <c r="K38" s="23"/>
      <c r="L38" s="23"/>
      <c r="M38" s="23"/>
      <c r="N38" s="23"/>
      <c r="O38" s="23"/>
      <c r="P38" s="23"/>
      <c r="Q38" s="23"/>
      <c r="R38" s="23"/>
      <c r="S38" s="23"/>
      <c r="T38" s="23">
        <v>10</v>
      </c>
      <c r="U38" s="27"/>
      <c r="V38" s="63">
        <f>D38+K38+L38+M38</f>
        <v>0</v>
      </c>
      <c r="W38" s="60">
        <f>SUM(D38:T38)</f>
        <v>28.75</v>
      </c>
      <c r="X38" s="64" t="s">
        <v>251</v>
      </c>
    </row>
    <row r="39" spans="1:24" x14ac:dyDescent="0.25">
      <c r="A39" s="70" t="s">
        <v>31</v>
      </c>
      <c r="B39" s="5" t="s">
        <v>137</v>
      </c>
      <c r="C39" s="82" t="s">
        <v>138</v>
      </c>
      <c r="D39" s="75"/>
      <c r="E39" s="23"/>
      <c r="F39" s="23"/>
      <c r="G39" s="23"/>
      <c r="H39" s="23"/>
      <c r="I39" s="23"/>
      <c r="J39" s="23">
        <v>15</v>
      </c>
      <c r="K39" s="23"/>
      <c r="L39" s="23"/>
      <c r="M39" s="23"/>
      <c r="N39" s="23"/>
      <c r="O39" s="23"/>
      <c r="P39" s="23">
        <f>10*1.25</f>
        <v>12.5</v>
      </c>
      <c r="Q39" s="23"/>
      <c r="R39" s="23"/>
      <c r="S39" s="23"/>
      <c r="T39" s="23"/>
      <c r="U39" s="27"/>
      <c r="V39" s="63">
        <f>D39+K39+L39+M39</f>
        <v>0</v>
      </c>
      <c r="W39" s="60">
        <f>SUM(D39:U39)</f>
        <v>27.5</v>
      </c>
      <c r="X39" s="64" t="s">
        <v>244</v>
      </c>
    </row>
    <row r="40" spans="1:24" x14ac:dyDescent="0.25">
      <c r="A40" s="70" t="s">
        <v>9</v>
      </c>
      <c r="B40" s="5" t="s">
        <v>75</v>
      </c>
      <c r="C40" s="82" t="s">
        <v>77</v>
      </c>
      <c r="D40" s="75"/>
      <c r="E40" s="23"/>
      <c r="F40" s="23"/>
      <c r="G40" s="23">
        <f>2*1.25</f>
        <v>2.5</v>
      </c>
      <c r="H40" s="23">
        <v>10</v>
      </c>
      <c r="I40" s="23"/>
      <c r="J40" s="23">
        <v>15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7"/>
      <c r="V40" s="63">
        <f>D40+K40+L40+M40</f>
        <v>0</v>
      </c>
      <c r="W40" s="60">
        <f>SUM(D40:T40)</f>
        <v>27.5</v>
      </c>
      <c r="X40" s="64" t="s">
        <v>244</v>
      </c>
    </row>
    <row r="41" spans="1:24" x14ac:dyDescent="0.25">
      <c r="A41" s="70" t="s">
        <v>66</v>
      </c>
      <c r="B41" s="5" t="s">
        <v>102</v>
      </c>
      <c r="C41" s="82" t="s">
        <v>103</v>
      </c>
      <c r="D41" s="75"/>
      <c r="E41" s="23"/>
      <c r="F41" s="23"/>
      <c r="G41" s="23"/>
      <c r="H41" s="23"/>
      <c r="I41" s="23"/>
      <c r="J41" s="26">
        <v>15</v>
      </c>
      <c r="K41" s="26"/>
      <c r="L41" s="26"/>
      <c r="M41" s="26"/>
      <c r="N41" s="26"/>
      <c r="O41" s="26"/>
      <c r="P41" s="26">
        <v>6</v>
      </c>
      <c r="Q41" s="26"/>
      <c r="R41" s="26"/>
      <c r="S41" s="26"/>
      <c r="T41" s="26">
        <v>5</v>
      </c>
      <c r="U41" s="35"/>
      <c r="V41" s="65">
        <f>K41+L41+M41+D41</f>
        <v>0</v>
      </c>
      <c r="W41" s="59">
        <f>SUM(D41:U41)</f>
        <v>26</v>
      </c>
      <c r="X41" s="64" t="s">
        <v>252</v>
      </c>
    </row>
    <row r="42" spans="1:24" x14ac:dyDescent="0.25">
      <c r="A42" s="70" t="s">
        <v>48</v>
      </c>
      <c r="B42" s="5" t="s">
        <v>51</v>
      </c>
      <c r="C42" s="82" t="s">
        <v>56</v>
      </c>
      <c r="D42" s="75"/>
      <c r="E42" s="23"/>
      <c r="F42" s="23">
        <f>6*1.5</f>
        <v>9</v>
      </c>
      <c r="G42" s="23"/>
      <c r="H42" s="23"/>
      <c r="I42" s="23"/>
      <c r="J42" s="23">
        <v>9</v>
      </c>
      <c r="K42" s="23"/>
      <c r="L42" s="23"/>
      <c r="M42" s="23"/>
      <c r="N42" s="23"/>
      <c r="O42" s="23"/>
      <c r="P42" s="23"/>
      <c r="Q42" s="23"/>
      <c r="R42" s="23"/>
      <c r="S42" s="23"/>
      <c r="T42" s="23">
        <v>6</v>
      </c>
      <c r="U42" s="27"/>
      <c r="V42" s="63">
        <f>D42+K42+L42+M42</f>
        <v>0</v>
      </c>
      <c r="W42" s="60">
        <f>SUM(D42:T42)</f>
        <v>24</v>
      </c>
      <c r="X42" s="64" t="s">
        <v>223</v>
      </c>
    </row>
    <row r="43" spans="1:24" x14ac:dyDescent="0.25">
      <c r="A43" s="70" t="s">
        <v>9</v>
      </c>
      <c r="B43" s="5" t="s">
        <v>58</v>
      </c>
      <c r="C43" s="82" t="s">
        <v>36</v>
      </c>
      <c r="D43" s="75"/>
      <c r="E43" s="23"/>
      <c r="F43" s="23">
        <f>6*1.25</f>
        <v>7.5</v>
      </c>
      <c r="G43" s="23">
        <f>6*1.25</f>
        <v>7.5</v>
      </c>
      <c r="H43" s="23"/>
      <c r="I43" s="23"/>
      <c r="J43" s="23">
        <v>9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7"/>
      <c r="V43" s="63">
        <f>D43+K43+L43+M43</f>
        <v>0</v>
      </c>
      <c r="W43" s="60">
        <f>SUM(D43:T43)</f>
        <v>24</v>
      </c>
      <c r="X43" s="64" t="s">
        <v>223</v>
      </c>
    </row>
    <row r="44" spans="1:24" x14ac:dyDescent="0.25">
      <c r="A44" s="70" t="s">
        <v>8</v>
      </c>
      <c r="B44" s="1" t="s">
        <v>95</v>
      </c>
      <c r="C44" s="84" t="s">
        <v>96</v>
      </c>
      <c r="D44" s="32"/>
      <c r="E44" s="26"/>
      <c r="F44" s="26"/>
      <c r="G44" s="26"/>
      <c r="H44" s="26"/>
      <c r="I44" s="26"/>
      <c r="J44" s="26">
        <f>1.5*15</f>
        <v>22.5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35"/>
      <c r="V44" s="65">
        <f>K44+L44+M44+D44</f>
        <v>0</v>
      </c>
      <c r="W44" s="59">
        <f>SUM(D44:U44)</f>
        <v>22.5</v>
      </c>
      <c r="X44" s="64" t="s">
        <v>245</v>
      </c>
    </row>
    <row r="45" spans="1:24" x14ac:dyDescent="0.25">
      <c r="A45" s="70" t="s">
        <v>66</v>
      </c>
      <c r="B45" s="5" t="s">
        <v>184</v>
      </c>
      <c r="C45" s="82" t="s">
        <v>126</v>
      </c>
      <c r="D45" s="75"/>
      <c r="E45" s="23">
        <v>12.5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>
        <v>10</v>
      </c>
      <c r="Q45" s="23"/>
      <c r="R45" s="23"/>
      <c r="S45" s="23"/>
      <c r="T45" s="23"/>
      <c r="U45" s="27"/>
      <c r="V45" s="65">
        <f>K45+L45+M45+D45</f>
        <v>0</v>
      </c>
      <c r="W45" s="59">
        <f>SUM(D45:U45)</f>
        <v>22.5</v>
      </c>
      <c r="X45" s="64" t="s">
        <v>245</v>
      </c>
    </row>
    <row r="46" spans="1:24" x14ac:dyDescent="0.25">
      <c r="A46" s="70" t="s">
        <v>70</v>
      </c>
      <c r="B46" s="5" t="s">
        <v>106</v>
      </c>
      <c r="C46" s="82" t="s">
        <v>87</v>
      </c>
      <c r="D46" s="75"/>
      <c r="E46" s="23"/>
      <c r="F46" s="23"/>
      <c r="G46" s="23"/>
      <c r="H46" s="23"/>
      <c r="I46" s="23"/>
      <c r="J46" s="23">
        <v>22.5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7"/>
      <c r="V46" s="65">
        <f>K46+L46+M46+D46</f>
        <v>0</v>
      </c>
      <c r="W46" s="59">
        <f>SUM(D46:U46)</f>
        <v>22.5</v>
      </c>
      <c r="X46" s="64" t="s">
        <v>245</v>
      </c>
    </row>
    <row r="47" spans="1:24" x14ac:dyDescent="0.25">
      <c r="A47" s="70" t="s">
        <v>110</v>
      </c>
      <c r="B47" s="5" t="s">
        <v>113</v>
      </c>
      <c r="C47" s="82" t="s">
        <v>117</v>
      </c>
      <c r="D47" s="75"/>
      <c r="E47" s="23"/>
      <c r="F47" s="23"/>
      <c r="G47" s="23"/>
      <c r="H47" s="23"/>
      <c r="I47" s="23"/>
      <c r="J47" s="23">
        <f>1.25*10</f>
        <v>12.5</v>
      </c>
      <c r="K47" s="23"/>
      <c r="L47" s="23"/>
      <c r="M47" s="23"/>
      <c r="N47" s="23"/>
      <c r="O47" s="23"/>
      <c r="P47" s="23"/>
      <c r="Q47" s="23"/>
      <c r="R47" s="23"/>
      <c r="S47" s="23"/>
      <c r="T47" s="23">
        <v>10</v>
      </c>
      <c r="U47" s="27"/>
      <c r="V47" s="65">
        <f>K47+L47+M47+D47</f>
        <v>0</v>
      </c>
      <c r="W47" s="59">
        <f>SUM(D47:U47)</f>
        <v>22.5</v>
      </c>
      <c r="X47" s="64" t="s">
        <v>245</v>
      </c>
    </row>
    <row r="48" spans="1:24" x14ac:dyDescent="0.25">
      <c r="A48" s="70" t="s">
        <v>119</v>
      </c>
      <c r="B48" s="5" t="s">
        <v>124</v>
      </c>
      <c r="C48" s="82" t="s">
        <v>117</v>
      </c>
      <c r="D48" s="75"/>
      <c r="E48" s="23"/>
      <c r="F48" s="23"/>
      <c r="G48" s="23"/>
      <c r="H48" s="23"/>
      <c r="I48" s="23"/>
      <c r="J48" s="23">
        <v>12.5</v>
      </c>
      <c r="K48" s="23"/>
      <c r="L48" s="23"/>
      <c r="M48" s="23"/>
      <c r="N48" s="23"/>
      <c r="O48" s="23"/>
      <c r="P48" s="23"/>
      <c r="Q48" s="23"/>
      <c r="R48" s="23"/>
      <c r="S48" s="23"/>
      <c r="T48" s="23">
        <v>10</v>
      </c>
      <c r="U48" s="27"/>
      <c r="V48" s="65">
        <f>K48+L48+M48+D48</f>
        <v>0</v>
      </c>
      <c r="W48" s="59">
        <f>SUM(D48:T48)</f>
        <v>22.5</v>
      </c>
      <c r="X48" s="64" t="s">
        <v>245</v>
      </c>
    </row>
    <row r="49" spans="1:24" x14ac:dyDescent="0.25">
      <c r="A49" s="70" t="s">
        <v>23</v>
      </c>
      <c r="B49" s="5" t="s">
        <v>133</v>
      </c>
      <c r="C49" s="82" t="s">
        <v>2</v>
      </c>
      <c r="D49" s="75"/>
      <c r="E49" s="23"/>
      <c r="F49" s="23"/>
      <c r="G49" s="23"/>
      <c r="H49" s="23"/>
      <c r="I49" s="23"/>
      <c r="J49" s="23">
        <f>15*1.5</f>
        <v>22.5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7"/>
      <c r="V49" s="63">
        <f>D49+K49+L49+M49</f>
        <v>0</v>
      </c>
      <c r="W49" s="60">
        <f>SUM(D49:T49)</f>
        <v>22.5</v>
      </c>
      <c r="X49" s="64" t="s">
        <v>245</v>
      </c>
    </row>
    <row r="50" spans="1:24" x14ac:dyDescent="0.25">
      <c r="A50" s="70" t="s">
        <v>39</v>
      </c>
      <c r="B50" s="5" t="s">
        <v>176</v>
      </c>
      <c r="C50" s="82" t="s">
        <v>55</v>
      </c>
      <c r="D50" s="75"/>
      <c r="E50" s="23">
        <v>10</v>
      </c>
      <c r="F50" s="23"/>
      <c r="G50" s="23"/>
      <c r="H50" s="23"/>
      <c r="I50" s="23"/>
      <c r="J50" s="23">
        <v>9</v>
      </c>
      <c r="K50" s="23"/>
      <c r="L50" s="23"/>
      <c r="M50" s="23"/>
      <c r="N50" s="23"/>
      <c r="O50" s="23"/>
      <c r="P50" s="23"/>
      <c r="Q50" s="23"/>
      <c r="R50" s="23"/>
      <c r="S50" s="23"/>
      <c r="T50" s="23">
        <v>3</v>
      </c>
      <c r="U50" s="27"/>
      <c r="V50" s="63">
        <f>D50+K50+L50+M50</f>
        <v>0</v>
      </c>
      <c r="W50" s="60">
        <f>SUM(D50:T50)</f>
        <v>22</v>
      </c>
      <c r="X50" s="64" t="s">
        <v>224</v>
      </c>
    </row>
    <row r="51" spans="1:24" x14ac:dyDescent="0.25">
      <c r="A51" s="70" t="s">
        <v>110</v>
      </c>
      <c r="B51" s="5" t="s">
        <v>112</v>
      </c>
      <c r="C51" s="82" t="s">
        <v>77</v>
      </c>
      <c r="D51" s="75"/>
      <c r="E51" s="23"/>
      <c r="F51" s="23"/>
      <c r="G51" s="23"/>
      <c r="H51" s="23">
        <v>3</v>
      </c>
      <c r="I51" s="23"/>
      <c r="J51" s="23">
        <f>1.25*15</f>
        <v>18.75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7"/>
      <c r="V51" s="65">
        <f>K51+L51+M51+D51</f>
        <v>0</v>
      </c>
      <c r="W51" s="59">
        <f>SUM(D51:U51)</f>
        <v>21.75</v>
      </c>
      <c r="X51" s="64" t="s">
        <v>246</v>
      </c>
    </row>
    <row r="52" spans="1:24" x14ac:dyDescent="0.25">
      <c r="A52" s="70" t="s">
        <v>31</v>
      </c>
      <c r="B52" s="5" t="s">
        <v>141</v>
      </c>
      <c r="C52" s="82" t="s">
        <v>142</v>
      </c>
      <c r="D52" s="75"/>
      <c r="E52" s="23">
        <v>12.5</v>
      </c>
      <c r="F52" s="23"/>
      <c r="G52" s="23"/>
      <c r="H52" s="23"/>
      <c r="I52" s="23"/>
      <c r="J52" s="23">
        <v>9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7"/>
      <c r="V52" s="63">
        <f>D52+K52+L52+M52</f>
        <v>0</v>
      </c>
      <c r="W52" s="60">
        <f>SUM(D52:U52)</f>
        <v>21.5</v>
      </c>
      <c r="X52" s="64" t="s">
        <v>253</v>
      </c>
    </row>
    <row r="53" spans="1:24" x14ac:dyDescent="0.25">
      <c r="A53" s="70" t="s">
        <v>70</v>
      </c>
      <c r="B53" s="5" t="s">
        <v>71</v>
      </c>
      <c r="C53" s="82" t="s">
        <v>5</v>
      </c>
      <c r="D53" s="75"/>
      <c r="E53" s="23"/>
      <c r="F53" s="23">
        <v>6</v>
      </c>
      <c r="G53" s="23"/>
      <c r="H53" s="23"/>
      <c r="I53" s="23"/>
      <c r="J53" s="23">
        <v>15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7"/>
      <c r="V53" s="65">
        <f>K53+L53+M53+D53</f>
        <v>0</v>
      </c>
      <c r="W53" s="59">
        <f>SUM(D53:U53)</f>
        <v>21</v>
      </c>
      <c r="X53" s="64" t="s">
        <v>254</v>
      </c>
    </row>
    <row r="54" spans="1:24" x14ac:dyDescent="0.25">
      <c r="A54" s="70" t="s">
        <v>70</v>
      </c>
      <c r="B54" s="5" t="s">
        <v>107</v>
      </c>
      <c r="C54" s="82" t="s">
        <v>25</v>
      </c>
      <c r="D54" s="75"/>
      <c r="E54" s="23"/>
      <c r="F54" s="23"/>
      <c r="G54" s="23"/>
      <c r="H54" s="23"/>
      <c r="I54" s="23"/>
      <c r="J54" s="23">
        <v>15</v>
      </c>
      <c r="K54" s="23"/>
      <c r="L54" s="23"/>
      <c r="M54" s="23"/>
      <c r="N54" s="23"/>
      <c r="O54" s="23"/>
      <c r="P54" s="23"/>
      <c r="Q54" s="23"/>
      <c r="R54" s="23"/>
      <c r="S54" s="23"/>
      <c r="T54" s="23">
        <v>6</v>
      </c>
      <c r="U54" s="27"/>
      <c r="V54" s="65">
        <f>K54+L54+M54+D54</f>
        <v>0</v>
      </c>
      <c r="W54" s="59">
        <f>SUM(D54:U54)</f>
        <v>21</v>
      </c>
      <c r="X54" s="64" t="s">
        <v>254</v>
      </c>
    </row>
    <row r="55" spans="1:24" x14ac:dyDescent="0.25">
      <c r="A55" s="70" t="s">
        <v>39</v>
      </c>
      <c r="B55" s="5" t="s">
        <v>42</v>
      </c>
      <c r="C55" s="82" t="s">
        <v>36</v>
      </c>
      <c r="D55" s="75"/>
      <c r="E55" s="23"/>
      <c r="F55" s="23">
        <f>4*1.5</f>
        <v>6</v>
      </c>
      <c r="G55" s="23"/>
      <c r="H55" s="23"/>
      <c r="I55" s="23"/>
      <c r="J55" s="23">
        <v>15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7"/>
      <c r="V55" s="63">
        <f>D55+K55+L55+M55</f>
        <v>0</v>
      </c>
      <c r="W55" s="60">
        <f>SUM(D55:T55)</f>
        <v>21</v>
      </c>
      <c r="X55" s="64" t="s">
        <v>254</v>
      </c>
    </row>
    <row r="56" spans="1:24" x14ac:dyDescent="0.25">
      <c r="A56" s="70" t="s">
        <v>23</v>
      </c>
      <c r="B56" s="5" t="s">
        <v>27</v>
      </c>
      <c r="C56" s="82" t="s">
        <v>28</v>
      </c>
      <c r="D56" s="75"/>
      <c r="E56" s="23"/>
      <c r="F56" s="23">
        <f>4*1.25</f>
        <v>5</v>
      </c>
      <c r="G56" s="23"/>
      <c r="H56" s="23"/>
      <c r="I56" s="23"/>
      <c r="J56" s="23">
        <f>10*1.5</f>
        <v>15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7"/>
      <c r="V56" s="63">
        <f>D56+K56+L56+M56</f>
        <v>0</v>
      </c>
      <c r="W56" s="60">
        <f>SUM(D56:T56)</f>
        <v>20</v>
      </c>
      <c r="X56" s="64" t="s">
        <v>255</v>
      </c>
    </row>
    <row r="57" spans="1:24" x14ac:dyDescent="0.25">
      <c r="A57" s="70" t="s">
        <v>49</v>
      </c>
      <c r="B57" s="5" t="s">
        <v>156</v>
      </c>
      <c r="C57" s="82" t="s">
        <v>158</v>
      </c>
      <c r="D57" s="75"/>
      <c r="E57" s="23"/>
      <c r="F57" s="23"/>
      <c r="G57" s="23"/>
      <c r="H57" s="23"/>
      <c r="I57" s="23"/>
      <c r="J57" s="23">
        <f>1.25*6</f>
        <v>7.5</v>
      </c>
      <c r="K57" s="23"/>
      <c r="L57" s="23"/>
      <c r="M57" s="23"/>
      <c r="N57" s="23"/>
      <c r="O57" s="23"/>
      <c r="P57" s="23"/>
      <c r="Q57" s="23"/>
      <c r="R57" s="23"/>
      <c r="S57" s="23"/>
      <c r="T57" s="23">
        <v>10</v>
      </c>
      <c r="U57" s="27">
        <v>2.5</v>
      </c>
      <c r="V57" s="63">
        <f>D57+K57+L57+M57</f>
        <v>0</v>
      </c>
      <c r="W57" s="60">
        <f>SUM(D57:U57)</f>
        <v>20</v>
      </c>
      <c r="X57" s="64" t="s">
        <v>255</v>
      </c>
    </row>
    <row r="58" spans="1:24" x14ac:dyDescent="0.25">
      <c r="A58" s="70" t="s">
        <v>8</v>
      </c>
      <c r="B58" s="5" t="s">
        <v>65</v>
      </c>
      <c r="C58" s="82" t="s">
        <v>5</v>
      </c>
      <c r="D58" s="75"/>
      <c r="E58" s="23"/>
      <c r="F58" s="23">
        <v>4</v>
      </c>
      <c r="G58" s="23"/>
      <c r="H58" s="23"/>
      <c r="I58" s="23"/>
      <c r="J58" s="23">
        <v>15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7"/>
      <c r="V58" s="65">
        <f>K58+L58+M58+D58</f>
        <v>0</v>
      </c>
      <c r="W58" s="59">
        <f>SUM(D58:U58)</f>
        <v>19</v>
      </c>
      <c r="X58" s="64" t="s">
        <v>256</v>
      </c>
    </row>
    <row r="59" spans="1:24" x14ac:dyDescent="0.25">
      <c r="A59" s="70" t="s">
        <v>161</v>
      </c>
      <c r="B59" s="5" t="s">
        <v>164</v>
      </c>
      <c r="C59" s="82" t="s">
        <v>28</v>
      </c>
      <c r="D59" s="77"/>
      <c r="E59" s="38"/>
      <c r="F59" s="38"/>
      <c r="G59" s="38"/>
      <c r="H59" s="38"/>
      <c r="I59" s="38"/>
      <c r="J59" s="23">
        <f>15*1.25</f>
        <v>18.75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7">
        <v>6</v>
      </c>
      <c r="V59" s="63">
        <f>D59+K59+L59+M59</f>
        <v>0</v>
      </c>
      <c r="W59" s="60">
        <f>SUM(D59:T59)</f>
        <v>18.75</v>
      </c>
      <c r="X59" s="64" t="s">
        <v>257</v>
      </c>
    </row>
    <row r="60" spans="1:24" x14ac:dyDescent="0.25">
      <c r="A60" s="70" t="s">
        <v>8</v>
      </c>
      <c r="B60" s="1" t="s">
        <v>282</v>
      </c>
      <c r="C60" s="84" t="s">
        <v>3</v>
      </c>
      <c r="D60" s="32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>
        <v>10</v>
      </c>
      <c r="Q60" s="26"/>
      <c r="R60" s="26"/>
      <c r="S60" s="26"/>
      <c r="T60" s="26">
        <v>7.5</v>
      </c>
      <c r="U60" s="35"/>
      <c r="V60" s="65">
        <f>K60+L60+M60+D60</f>
        <v>0</v>
      </c>
      <c r="W60" s="59">
        <f>SUM(D60:U60)</f>
        <v>17.5</v>
      </c>
      <c r="X60" s="64" t="s">
        <v>258</v>
      </c>
    </row>
    <row r="61" spans="1:24" x14ac:dyDescent="0.25">
      <c r="A61" s="70" t="s">
        <v>110</v>
      </c>
      <c r="B61" s="5" t="s">
        <v>115</v>
      </c>
      <c r="C61" s="82" t="s">
        <v>77</v>
      </c>
      <c r="D61" s="75"/>
      <c r="E61" s="23"/>
      <c r="F61" s="23"/>
      <c r="G61" s="23"/>
      <c r="H61" s="23">
        <v>10</v>
      </c>
      <c r="I61" s="23"/>
      <c r="J61" s="23">
        <f>1.25*6</f>
        <v>7.5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7"/>
      <c r="V61" s="65">
        <f>K61+L61+M61+D61</f>
        <v>0</v>
      </c>
      <c r="W61" s="59">
        <f>SUM(D61:U61)</f>
        <v>17.5</v>
      </c>
      <c r="X61" s="64" t="s">
        <v>258</v>
      </c>
    </row>
    <row r="62" spans="1:24" x14ac:dyDescent="0.25">
      <c r="A62" s="70" t="s">
        <v>31</v>
      </c>
      <c r="B62" s="5" t="s">
        <v>33</v>
      </c>
      <c r="C62" s="82" t="s">
        <v>37</v>
      </c>
      <c r="D62" s="75"/>
      <c r="E62" s="23"/>
      <c r="F62" s="23">
        <f>6*1.25</f>
        <v>7.5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>
        <v>9</v>
      </c>
      <c r="U62" s="27"/>
      <c r="V62" s="63">
        <f>D62+K62+L62+M62</f>
        <v>0</v>
      </c>
      <c r="W62" s="60">
        <f>SUM(D62:U62)</f>
        <v>16.5</v>
      </c>
      <c r="X62" s="64" t="s">
        <v>259</v>
      </c>
    </row>
    <row r="63" spans="1:24" x14ac:dyDescent="0.25">
      <c r="A63" s="70" t="s">
        <v>39</v>
      </c>
      <c r="B63" s="5" t="s">
        <v>291</v>
      </c>
      <c r="C63" s="82" t="s">
        <v>25</v>
      </c>
      <c r="D63" s="75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>
        <v>7.5</v>
      </c>
      <c r="Q63" s="23"/>
      <c r="R63" s="23"/>
      <c r="S63" s="23"/>
      <c r="T63" s="23">
        <v>9</v>
      </c>
      <c r="U63" s="27"/>
      <c r="V63" s="63">
        <f>D63+K63+L63+M63</f>
        <v>0</v>
      </c>
      <c r="W63" s="60">
        <f>SUM(D63:T63)</f>
        <v>16.5</v>
      </c>
      <c r="X63" s="64" t="s">
        <v>259</v>
      </c>
    </row>
    <row r="64" spans="1:24" x14ac:dyDescent="0.25">
      <c r="A64" s="71" t="s">
        <v>85</v>
      </c>
      <c r="B64" s="5" t="s">
        <v>94</v>
      </c>
      <c r="C64" s="82" t="s">
        <v>88</v>
      </c>
      <c r="D64" s="76"/>
      <c r="E64" s="36"/>
      <c r="F64" s="36"/>
      <c r="G64" s="36"/>
      <c r="H64" s="36"/>
      <c r="I64" s="36"/>
      <c r="J64" s="23">
        <v>15</v>
      </c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7"/>
      <c r="V64" s="65">
        <f>K64+L64+M64+D64</f>
        <v>0</v>
      </c>
      <c r="W64" s="59">
        <f>SUM(D64:U64)</f>
        <v>15</v>
      </c>
      <c r="X64" s="64" t="s">
        <v>231</v>
      </c>
    </row>
    <row r="65" spans="1:24" x14ac:dyDescent="0.25">
      <c r="A65" s="70" t="s">
        <v>8</v>
      </c>
      <c r="B65" s="1" t="s">
        <v>97</v>
      </c>
      <c r="C65" s="84" t="s">
        <v>98</v>
      </c>
      <c r="D65" s="32"/>
      <c r="E65" s="26"/>
      <c r="F65" s="26"/>
      <c r="G65" s="26"/>
      <c r="H65" s="26"/>
      <c r="I65" s="26"/>
      <c r="J65" s="26">
        <v>15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35"/>
      <c r="V65" s="65">
        <f>K65+L65+M65+D65</f>
        <v>0</v>
      </c>
      <c r="W65" s="59">
        <f>SUM(D65:U65)</f>
        <v>15</v>
      </c>
      <c r="X65" s="64" t="s">
        <v>231</v>
      </c>
    </row>
    <row r="66" spans="1:24" x14ac:dyDescent="0.25">
      <c r="A66" s="70" t="s">
        <v>23</v>
      </c>
      <c r="B66" s="5" t="s">
        <v>134</v>
      </c>
      <c r="C66" s="82" t="s">
        <v>28</v>
      </c>
      <c r="D66" s="75"/>
      <c r="E66" s="23"/>
      <c r="F66" s="23"/>
      <c r="G66" s="23"/>
      <c r="H66" s="23"/>
      <c r="I66" s="23"/>
      <c r="J66" s="23">
        <f>10*1.5</f>
        <v>15</v>
      </c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7"/>
      <c r="V66" s="63">
        <f t="shared" ref="V66:V76" si="0">D66+K66+L66+M66</f>
        <v>0</v>
      </c>
      <c r="W66" s="60">
        <f>SUM(D66:T66)</f>
        <v>15</v>
      </c>
      <c r="X66" s="64" t="s">
        <v>231</v>
      </c>
    </row>
    <row r="67" spans="1:24" x14ac:dyDescent="0.25">
      <c r="A67" s="70" t="s">
        <v>23</v>
      </c>
      <c r="B67" s="5" t="s">
        <v>191</v>
      </c>
      <c r="C67" s="82" t="s">
        <v>192</v>
      </c>
      <c r="D67" s="75"/>
      <c r="E67" s="23">
        <v>10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>
        <v>5</v>
      </c>
      <c r="U67" s="27"/>
      <c r="V67" s="63">
        <f t="shared" si="0"/>
        <v>0</v>
      </c>
      <c r="W67" s="60">
        <f>SUM(D67:T67)</f>
        <v>15</v>
      </c>
      <c r="X67" s="64" t="s">
        <v>231</v>
      </c>
    </row>
    <row r="68" spans="1:24" x14ac:dyDescent="0.25">
      <c r="A68" s="70" t="s">
        <v>31</v>
      </c>
      <c r="B68" s="5" t="s">
        <v>310</v>
      </c>
      <c r="C68" s="82" t="s">
        <v>311</v>
      </c>
      <c r="D68" s="75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>
        <v>15</v>
      </c>
      <c r="U68" s="27"/>
      <c r="V68" s="63">
        <f t="shared" si="0"/>
        <v>0</v>
      </c>
      <c r="W68" s="60">
        <f>SUM(D68:U68)</f>
        <v>15</v>
      </c>
      <c r="X68" s="64" t="s">
        <v>231</v>
      </c>
    </row>
    <row r="69" spans="1:24" x14ac:dyDescent="0.25">
      <c r="A69" s="70" t="s">
        <v>31</v>
      </c>
      <c r="B69" s="5" t="s">
        <v>139</v>
      </c>
      <c r="C69" s="82" t="s">
        <v>63</v>
      </c>
      <c r="D69" s="75"/>
      <c r="E69" s="23"/>
      <c r="F69" s="23"/>
      <c r="G69" s="23"/>
      <c r="H69" s="23"/>
      <c r="I69" s="23"/>
      <c r="J69" s="23">
        <v>15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7"/>
      <c r="V69" s="63">
        <f t="shared" si="0"/>
        <v>0</v>
      </c>
      <c r="W69" s="60">
        <f>SUM(D69:U69)</f>
        <v>15</v>
      </c>
      <c r="X69" s="64" t="s">
        <v>231</v>
      </c>
    </row>
    <row r="70" spans="1:24" x14ac:dyDescent="0.25">
      <c r="A70" s="3" t="s">
        <v>39</v>
      </c>
      <c r="B70" s="5" t="s">
        <v>40</v>
      </c>
      <c r="C70" s="82" t="s">
        <v>46</v>
      </c>
      <c r="D70" s="74"/>
      <c r="E70" s="31"/>
      <c r="F70" s="31">
        <f>10*1.5</f>
        <v>15</v>
      </c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63">
        <f t="shared" si="0"/>
        <v>0</v>
      </c>
      <c r="W70" s="60">
        <f t="shared" ref="W70:W76" si="1">SUM(D70:T70)</f>
        <v>15</v>
      </c>
      <c r="X70" s="64" t="s">
        <v>231</v>
      </c>
    </row>
    <row r="71" spans="1:24" x14ac:dyDescent="0.25">
      <c r="A71" s="3" t="s">
        <v>39</v>
      </c>
      <c r="B71" s="5" t="s">
        <v>307</v>
      </c>
      <c r="C71" s="82" t="s">
        <v>28</v>
      </c>
      <c r="D71" s="74"/>
      <c r="E71" s="31"/>
      <c r="F71" s="31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>
        <v>15</v>
      </c>
      <c r="U71" s="24"/>
      <c r="V71" s="63">
        <f t="shared" si="0"/>
        <v>0</v>
      </c>
      <c r="W71" s="60">
        <f t="shared" si="1"/>
        <v>15</v>
      </c>
      <c r="X71" s="64" t="s">
        <v>231</v>
      </c>
    </row>
    <row r="72" spans="1:24" x14ac:dyDescent="0.25">
      <c r="A72" s="3" t="s">
        <v>48</v>
      </c>
      <c r="B72" s="5" t="s">
        <v>50</v>
      </c>
      <c r="C72" s="82" t="s">
        <v>36</v>
      </c>
      <c r="D72" s="74"/>
      <c r="E72" s="31"/>
      <c r="F72" s="31">
        <f>10*1.5</f>
        <v>15</v>
      </c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63">
        <f t="shared" si="0"/>
        <v>0</v>
      </c>
      <c r="W72" s="60">
        <f t="shared" si="1"/>
        <v>15</v>
      </c>
      <c r="X72" s="64" t="s">
        <v>231</v>
      </c>
    </row>
    <row r="73" spans="1:24" x14ac:dyDescent="0.25">
      <c r="A73" s="3" t="s">
        <v>48</v>
      </c>
      <c r="B73" s="5" t="s">
        <v>148</v>
      </c>
      <c r="C73" s="82" t="s">
        <v>2</v>
      </c>
      <c r="D73" s="74"/>
      <c r="E73" s="31"/>
      <c r="F73" s="31"/>
      <c r="G73" s="24"/>
      <c r="H73" s="24"/>
      <c r="I73" s="24"/>
      <c r="J73" s="24">
        <v>15</v>
      </c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63">
        <f t="shared" si="0"/>
        <v>0</v>
      </c>
      <c r="W73" s="60">
        <f t="shared" si="1"/>
        <v>15</v>
      </c>
      <c r="X73" s="64" t="s">
        <v>231</v>
      </c>
    </row>
    <row r="74" spans="1:24" x14ac:dyDescent="0.25">
      <c r="A74" s="3" t="s">
        <v>48</v>
      </c>
      <c r="B74" s="5" t="s">
        <v>149</v>
      </c>
      <c r="C74" s="82" t="s">
        <v>2</v>
      </c>
      <c r="D74" s="74"/>
      <c r="E74" s="31"/>
      <c r="F74" s="31"/>
      <c r="G74" s="24"/>
      <c r="H74" s="24"/>
      <c r="I74" s="24"/>
      <c r="J74" s="24">
        <v>15</v>
      </c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63">
        <f t="shared" si="0"/>
        <v>0</v>
      </c>
      <c r="W74" s="60">
        <f t="shared" si="1"/>
        <v>15</v>
      </c>
      <c r="X74" s="64" t="s">
        <v>231</v>
      </c>
    </row>
    <row r="75" spans="1:24" x14ac:dyDescent="0.25">
      <c r="A75" s="3" t="s">
        <v>48</v>
      </c>
      <c r="B75" s="5" t="s">
        <v>150</v>
      </c>
      <c r="C75" s="82" t="s">
        <v>5</v>
      </c>
      <c r="D75" s="74"/>
      <c r="E75" s="31"/>
      <c r="F75" s="31">
        <v>6</v>
      </c>
      <c r="G75" s="24"/>
      <c r="H75" s="24"/>
      <c r="I75" s="24"/>
      <c r="J75" s="24">
        <v>9</v>
      </c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63">
        <f t="shared" si="0"/>
        <v>0</v>
      </c>
      <c r="W75" s="60">
        <f t="shared" si="1"/>
        <v>15</v>
      </c>
      <c r="X75" s="64" t="s">
        <v>231</v>
      </c>
    </row>
    <row r="76" spans="1:24" x14ac:dyDescent="0.25">
      <c r="A76" s="3" t="s">
        <v>48</v>
      </c>
      <c r="B76" s="5" t="s">
        <v>143</v>
      </c>
      <c r="C76" s="82" t="s">
        <v>144</v>
      </c>
      <c r="D76" s="74"/>
      <c r="E76" s="31"/>
      <c r="F76" s="31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>
        <v>15</v>
      </c>
      <c r="U76" s="24"/>
      <c r="V76" s="63">
        <f t="shared" si="0"/>
        <v>0</v>
      </c>
      <c r="W76" s="60">
        <f t="shared" si="1"/>
        <v>15</v>
      </c>
      <c r="X76" s="64" t="s">
        <v>231</v>
      </c>
    </row>
    <row r="77" spans="1:24" x14ac:dyDescent="0.25">
      <c r="A77" s="3" t="s">
        <v>66</v>
      </c>
      <c r="B77" s="5" t="s">
        <v>67</v>
      </c>
      <c r="C77" s="82" t="s">
        <v>25</v>
      </c>
      <c r="D77" s="74"/>
      <c r="E77" s="31"/>
      <c r="F77" s="31">
        <v>10</v>
      </c>
      <c r="G77" s="24"/>
      <c r="H77" s="24"/>
      <c r="I77" s="24"/>
      <c r="J77" s="24"/>
      <c r="K77" s="24"/>
      <c r="L77" s="24"/>
      <c r="M77" s="24"/>
      <c r="N77" s="24"/>
      <c r="O77" s="24"/>
      <c r="P77" s="24">
        <v>4</v>
      </c>
      <c r="Q77" s="24"/>
      <c r="R77" s="24"/>
      <c r="S77" s="24"/>
      <c r="T77" s="24"/>
      <c r="U77" s="24"/>
      <c r="V77" s="65">
        <f>K77+L77+M77+D77</f>
        <v>0</v>
      </c>
      <c r="W77" s="59">
        <f>SUM(D77:U77)</f>
        <v>14</v>
      </c>
      <c r="X77" s="64" t="s">
        <v>232</v>
      </c>
    </row>
    <row r="78" spans="1:24" x14ac:dyDescent="0.25">
      <c r="A78" s="3" t="s">
        <v>23</v>
      </c>
      <c r="B78" s="5" t="s">
        <v>29</v>
      </c>
      <c r="C78" s="82" t="s">
        <v>30</v>
      </c>
      <c r="D78" s="74"/>
      <c r="E78" s="31"/>
      <c r="F78" s="31">
        <f>4*1.25</f>
        <v>5</v>
      </c>
      <c r="G78" s="24"/>
      <c r="H78" s="24"/>
      <c r="I78" s="24"/>
      <c r="J78" s="24">
        <f>1.5*6</f>
        <v>9</v>
      </c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63">
        <f>D78+K78+L78+M78</f>
        <v>0</v>
      </c>
      <c r="W78" s="60">
        <f>SUM(D78:T78)</f>
        <v>14</v>
      </c>
      <c r="X78" s="64" t="s">
        <v>232</v>
      </c>
    </row>
    <row r="79" spans="1:24" x14ac:dyDescent="0.25">
      <c r="A79" s="3" t="s">
        <v>7</v>
      </c>
      <c r="B79" s="1" t="s">
        <v>90</v>
      </c>
      <c r="C79" s="84" t="s">
        <v>93</v>
      </c>
      <c r="D79" s="73"/>
      <c r="E79" s="34"/>
      <c r="F79" s="34"/>
      <c r="G79" s="33"/>
      <c r="H79" s="33"/>
      <c r="I79" s="33"/>
      <c r="J79" s="33">
        <f>1.25*6</f>
        <v>7.5</v>
      </c>
      <c r="K79" s="33"/>
      <c r="L79" s="33"/>
      <c r="M79" s="33"/>
      <c r="N79" s="33"/>
      <c r="O79" s="33"/>
      <c r="P79" s="33"/>
      <c r="Q79" s="33"/>
      <c r="R79" s="33"/>
      <c r="S79" s="33"/>
      <c r="T79" s="33">
        <v>6</v>
      </c>
      <c r="U79" s="33"/>
      <c r="V79" s="65">
        <f>K79+L79+M79+D79</f>
        <v>0</v>
      </c>
      <c r="W79" s="59">
        <f>SUM(D79:U79)</f>
        <v>13.5</v>
      </c>
      <c r="X79" s="64" t="s">
        <v>260</v>
      </c>
    </row>
    <row r="80" spans="1:24" x14ac:dyDescent="0.25">
      <c r="A80" s="3" t="s">
        <v>31</v>
      </c>
      <c r="B80" s="5" t="s">
        <v>196</v>
      </c>
      <c r="C80" s="82" t="s">
        <v>197</v>
      </c>
      <c r="D80" s="75"/>
      <c r="E80" s="23">
        <v>7.5</v>
      </c>
      <c r="F80" s="23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>
        <v>6</v>
      </c>
      <c r="U80" s="27"/>
      <c r="V80" s="63">
        <f>D80+K80+L80+M80</f>
        <v>0</v>
      </c>
      <c r="W80" s="60">
        <f>SUM(D80:U80)</f>
        <v>13.5</v>
      </c>
      <c r="X80" s="64" t="s">
        <v>260</v>
      </c>
    </row>
    <row r="81" spans="1:24" x14ac:dyDescent="0.25">
      <c r="A81" s="3" t="s">
        <v>7</v>
      </c>
      <c r="B81" s="1" t="s">
        <v>64</v>
      </c>
      <c r="C81" s="84" t="s">
        <v>38</v>
      </c>
      <c r="D81" s="32"/>
      <c r="E81" s="26"/>
      <c r="F81" s="26"/>
      <c r="G81" s="35"/>
      <c r="H81" s="35"/>
      <c r="I81" s="35"/>
      <c r="J81" s="35">
        <f>1.25*10</f>
        <v>12.5</v>
      </c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65">
        <f>K81+L81+M81+D81</f>
        <v>0</v>
      </c>
      <c r="W81" s="59">
        <f>SUM(D81:U81)</f>
        <v>12.5</v>
      </c>
      <c r="X81" s="64" t="s">
        <v>233</v>
      </c>
    </row>
    <row r="82" spans="1:24" x14ac:dyDescent="0.25">
      <c r="A82" s="3" t="s">
        <v>66</v>
      </c>
      <c r="B82" s="5" t="s">
        <v>319</v>
      </c>
      <c r="C82" s="82" t="s">
        <v>194</v>
      </c>
      <c r="D82" s="75"/>
      <c r="E82" s="23"/>
      <c r="F82" s="23"/>
      <c r="G82" s="2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>
        <v>12.5</v>
      </c>
      <c r="U82" s="24"/>
      <c r="V82" s="65">
        <f>K82+L82+M82+D82</f>
        <v>0</v>
      </c>
      <c r="W82" s="59">
        <f>SUM(D82:U82)</f>
        <v>12.5</v>
      </c>
      <c r="X82" s="64" t="s">
        <v>233</v>
      </c>
    </row>
    <row r="83" spans="1:24" x14ac:dyDescent="0.25">
      <c r="A83" s="3" t="s">
        <v>110</v>
      </c>
      <c r="B83" s="5" t="s">
        <v>114</v>
      </c>
      <c r="C83" s="82" t="s">
        <v>118</v>
      </c>
      <c r="D83" s="75"/>
      <c r="E83" s="23"/>
      <c r="F83" s="23"/>
      <c r="G83" s="27"/>
      <c r="H83" s="24"/>
      <c r="I83" s="24"/>
      <c r="J83" s="24">
        <f>1.25*10</f>
        <v>12.5</v>
      </c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65">
        <f>K83+L83+M83+D83</f>
        <v>0</v>
      </c>
      <c r="W83" s="59">
        <f>SUM(D83:U83)</f>
        <v>12.5</v>
      </c>
      <c r="X83" s="64" t="s">
        <v>233</v>
      </c>
    </row>
    <row r="84" spans="1:24" x14ac:dyDescent="0.25">
      <c r="A84" s="3" t="s">
        <v>119</v>
      </c>
      <c r="B84" s="5" t="s">
        <v>123</v>
      </c>
      <c r="C84" s="82" t="s">
        <v>125</v>
      </c>
      <c r="D84" s="75"/>
      <c r="E84" s="23"/>
      <c r="F84" s="23"/>
      <c r="G84" s="27"/>
      <c r="H84" s="24"/>
      <c r="I84" s="24"/>
      <c r="J84" s="24">
        <v>12.5</v>
      </c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65">
        <f>K84+L84+M84+D84</f>
        <v>0</v>
      </c>
      <c r="W84" s="59">
        <f>SUM(D84:T84)</f>
        <v>12.5</v>
      </c>
      <c r="X84" s="64" t="s">
        <v>233</v>
      </c>
    </row>
    <row r="85" spans="1:24" x14ac:dyDescent="0.25">
      <c r="A85" s="3" t="s">
        <v>127</v>
      </c>
      <c r="B85" s="5" t="s">
        <v>130</v>
      </c>
      <c r="C85" s="82" t="s">
        <v>47</v>
      </c>
      <c r="D85" s="75"/>
      <c r="E85" s="23"/>
      <c r="F85" s="23"/>
      <c r="G85" s="27"/>
      <c r="H85" s="24"/>
      <c r="I85" s="24"/>
      <c r="J85" s="24">
        <f>10*1.25</f>
        <v>12.5</v>
      </c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63">
        <f t="shared" ref="V85:V93" si="2">D85+K85+L85+M85</f>
        <v>0</v>
      </c>
      <c r="W85" s="60">
        <f>SUM(D85:T85)</f>
        <v>12.5</v>
      </c>
      <c r="X85" s="64" t="s">
        <v>233</v>
      </c>
    </row>
    <row r="86" spans="1:24" x14ac:dyDescent="0.25">
      <c r="A86" s="3" t="s">
        <v>127</v>
      </c>
      <c r="B86" s="5" t="s">
        <v>131</v>
      </c>
      <c r="C86" s="82" t="s">
        <v>38</v>
      </c>
      <c r="D86" s="75"/>
      <c r="E86" s="23"/>
      <c r="F86" s="23"/>
      <c r="G86" s="27"/>
      <c r="H86" s="24"/>
      <c r="I86" s="24"/>
      <c r="J86" s="24">
        <f>10*1.25</f>
        <v>12.5</v>
      </c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63">
        <f t="shared" si="2"/>
        <v>0</v>
      </c>
      <c r="W86" s="60">
        <f>SUM(D86:T86)</f>
        <v>12.5</v>
      </c>
      <c r="X86" s="64" t="s">
        <v>233</v>
      </c>
    </row>
    <row r="87" spans="1:24" x14ac:dyDescent="0.25">
      <c r="A87" s="3" t="s">
        <v>23</v>
      </c>
      <c r="B87" s="5" t="s">
        <v>313</v>
      </c>
      <c r="C87" s="82" t="s">
        <v>311</v>
      </c>
      <c r="D87" s="75"/>
      <c r="E87" s="23"/>
      <c r="F87" s="23"/>
      <c r="G87" s="27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>
        <v>12.5</v>
      </c>
      <c r="U87" s="24"/>
      <c r="V87" s="63">
        <f t="shared" si="2"/>
        <v>0</v>
      </c>
      <c r="W87" s="60">
        <f>SUM(D87:T87)</f>
        <v>12.5</v>
      </c>
      <c r="X87" s="64" t="s">
        <v>233</v>
      </c>
    </row>
    <row r="88" spans="1:24" x14ac:dyDescent="0.25">
      <c r="A88" s="3" t="s">
        <v>39</v>
      </c>
      <c r="B88" s="5" t="s">
        <v>290</v>
      </c>
      <c r="C88" s="82" t="s">
        <v>103</v>
      </c>
      <c r="D88" s="75"/>
      <c r="E88" s="23"/>
      <c r="F88" s="23"/>
      <c r="G88" s="27"/>
      <c r="H88" s="24"/>
      <c r="I88" s="24"/>
      <c r="J88" s="24"/>
      <c r="K88" s="24"/>
      <c r="L88" s="24"/>
      <c r="M88" s="24"/>
      <c r="N88" s="24"/>
      <c r="O88" s="24"/>
      <c r="P88" s="24">
        <v>12.5</v>
      </c>
      <c r="Q88" s="24"/>
      <c r="R88" s="24"/>
      <c r="S88" s="24"/>
      <c r="T88" s="24"/>
      <c r="U88" s="24"/>
      <c r="V88" s="63">
        <f t="shared" si="2"/>
        <v>0</v>
      </c>
      <c r="W88" s="60">
        <f>SUM(D88:T88)</f>
        <v>12.5</v>
      </c>
      <c r="X88" s="64" t="s">
        <v>233</v>
      </c>
    </row>
    <row r="89" spans="1:24" x14ac:dyDescent="0.25">
      <c r="A89" s="3" t="s">
        <v>49</v>
      </c>
      <c r="B89" s="5" t="s">
        <v>155</v>
      </c>
      <c r="C89" s="82" t="s">
        <v>159</v>
      </c>
      <c r="D89" s="75"/>
      <c r="E89" s="23"/>
      <c r="F89" s="23"/>
      <c r="G89" s="27"/>
      <c r="H89" s="24"/>
      <c r="I89" s="24"/>
      <c r="J89" s="24">
        <f>1.25*10</f>
        <v>12.5</v>
      </c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63">
        <f t="shared" si="2"/>
        <v>0</v>
      </c>
      <c r="W89" s="60">
        <f>SUM(D89:U89)</f>
        <v>12.5</v>
      </c>
      <c r="X89" s="64" t="s">
        <v>233</v>
      </c>
    </row>
    <row r="90" spans="1:24" x14ac:dyDescent="0.25">
      <c r="A90" s="3" t="s">
        <v>49</v>
      </c>
      <c r="B90" s="5" t="s">
        <v>14</v>
      </c>
      <c r="C90" s="82" t="s">
        <v>63</v>
      </c>
      <c r="D90" s="75"/>
      <c r="E90" s="23"/>
      <c r="F90" s="23"/>
      <c r="G90" s="27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>
        <v>12.5</v>
      </c>
      <c r="V90" s="63">
        <f t="shared" si="2"/>
        <v>0</v>
      </c>
      <c r="W90" s="60">
        <f>SUM(D90:U90)</f>
        <v>12.5</v>
      </c>
      <c r="X90" s="64" t="s">
        <v>233</v>
      </c>
    </row>
    <row r="91" spans="1:24" x14ac:dyDescent="0.25">
      <c r="A91" s="3" t="s">
        <v>160</v>
      </c>
      <c r="B91" s="5" t="s">
        <v>163</v>
      </c>
      <c r="C91" s="82" t="s">
        <v>96</v>
      </c>
      <c r="D91" s="75"/>
      <c r="E91" s="23"/>
      <c r="F91" s="23"/>
      <c r="G91" s="27"/>
      <c r="H91" s="24"/>
      <c r="I91" s="24"/>
      <c r="J91" s="24">
        <f>1.25*10</f>
        <v>12.5</v>
      </c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63">
        <f t="shared" si="2"/>
        <v>0</v>
      </c>
      <c r="W91" s="60">
        <f>SUM(D91:T91)</f>
        <v>12.5</v>
      </c>
      <c r="X91" s="64" t="s">
        <v>233</v>
      </c>
    </row>
    <row r="92" spans="1:24" x14ac:dyDescent="0.25">
      <c r="A92" s="3" t="s">
        <v>161</v>
      </c>
      <c r="B92" s="5" t="s">
        <v>165</v>
      </c>
      <c r="C92" s="82" t="s">
        <v>167</v>
      </c>
      <c r="D92" s="77"/>
      <c r="E92" s="38"/>
      <c r="F92" s="38"/>
      <c r="G92" s="39"/>
      <c r="H92" s="48"/>
      <c r="I92" s="48"/>
      <c r="J92" s="24">
        <f>1.25*10</f>
        <v>12.5</v>
      </c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63">
        <f t="shared" si="2"/>
        <v>0</v>
      </c>
      <c r="W92" s="60">
        <f>SUM(D92:T92)</f>
        <v>12.5</v>
      </c>
      <c r="X92" s="64" t="s">
        <v>233</v>
      </c>
    </row>
    <row r="93" spans="1:24" x14ac:dyDescent="0.25">
      <c r="A93" s="3" t="s">
        <v>161</v>
      </c>
      <c r="B93" s="5" t="s">
        <v>166</v>
      </c>
      <c r="C93" s="82" t="s">
        <v>168</v>
      </c>
      <c r="D93" s="77"/>
      <c r="E93" s="38"/>
      <c r="F93" s="38"/>
      <c r="G93" s="39"/>
      <c r="H93" s="48"/>
      <c r="I93" s="48"/>
      <c r="J93" s="24">
        <f>1.25*10</f>
        <v>12.5</v>
      </c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63">
        <f t="shared" si="2"/>
        <v>0</v>
      </c>
      <c r="W93" s="60">
        <f>SUM(D93:T93)</f>
        <v>12.5</v>
      </c>
      <c r="X93" s="64" t="s">
        <v>233</v>
      </c>
    </row>
    <row r="94" spans="1:24" x14ac:dyDescent="0.25">
      <c r="A94" s="3" t="s">
        <v>66</v>
      </c>
      <c r="B94" s="5" t="s">
        <v>320</v>
      </c>
      <c r="C94" s="82" t="s">
        <v>55</v>
      </c>
      <c r="D94" s="75"/>
      <c r="E94" s="23"/>
      <c r="F94" s="23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>
        <v>7.5</v>
      </c>
      <c r="U94" s="27">
        <v>4</v>
      </c>
      <c r="V94" s="65">
        <f>K94+L94+M94+D94</f>
        <v>0</v>
      </c>
      <c r="W94" s="59">
        <f>SUM(D94:U94)</f>
        <v>11.5</v>
      </c>
      <c r="X94" s="64" t="s">
        <v>261</v>
      </c>
    </row>
    <row r="95" spans="1:24" x14ac:dyDescent="0.25">
      <c r="A95" s="30" t="s">
        <v>85</v>
      </c>
      <c r="B95" s="5" t="s">
        <v>183</v>
      </c>
      <c r="C95" s="82" t="s">
        <v>103</v>
      </c>
      <c r="D95" s="76"/>
      <c r="E95" s="36"/>
      <c r="F95" s="36"/>
      <c r="G95" s="37"/>
      <c r="H95" s="37"/>
      <c r="I95" s="3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>
        <v>10</v>
      </c>
      <c r="U95" s="27"/>
      <c r="V95" s="65">
        <f>K95+L95+M95+D95</f>
        <v>0</v>
      </c>
      <c r="W95" s="59">
        <f>SUM(D95:U95)</f>
        <v>10</v>
      </c>
      <c r="X95" s="64" t="s">
        <v>262</v>
      </c>
    </row>
    <row r="96" spans="1:24" x14ac:dyDescent="0.25">
      <c r="A96" s="3" t="s">
        <v>110</v>
      </c>
      <c r="B96" s="5" t="s">
        <v>328</v>
      </c>
      <c r="C96" s="82" t="s">
        <v>63</v>
      </c>
      <c r="D96" s="75"/>
      <c r="E96" s="31"/>
      <c r="F96" s="31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>
        <v>10</v>
      </c>
      <c r="V96" s="65">
        <f>K96+L96+M96+D96</f>
        <v>0</v>
      </c>
      <c r="W96" s="59">
        <f>SUM(D96:U96)</f>
        <v>10</v>
      </c>
      <c r="X96" s="64" t="s">
        <v>262</v>
      </c>
    </row>
    <row r="97" spans="1:24" x14ac:dyDescent="0.25">
      <c r="A97" s="3" t="s">
        <v>23</v>
      </c>
      <c r="B97" s="5" t="s">
        <v>179</v>
      </c>
      <c r="C97" s="82" t="s">
        <v>77</v>
      </c>
      <c r="D97" s="75"/>
      <c r="E97" s="23"/>
      <c r="F97" s="23"/>
      <c r="G97" s="27"/>
      <c r="H97" s="27">
        <v>10</v>
      </c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63">
        <f t="shared" ref="V97:V102" si="3">D97+K97+L97+M97</f>
        <v>0</v>
      </c>
      <c r="W97" s="60">
        <f t="shared" ref="W97:W102" si="4">SUM(D97:T97)</f>
        <v>10</v>
      </c>
      <c r="X97" s="64" t="s">
        <v>262</v>
      </c>
    </row>
    <row r="98" spans="1:24" x14ac:dyDescent="0.25">
      <c r="A98" s="3" t="s">
        <v>23</v>
      </c>
      <c r="B98" s="5" t="s">
        <v>287</v>
      </c>
      <c r="C98" s="82" t="s">
        <v>30</v>
      </c>
      <c r="D98" s="75"/>
      <c r="E98" s="23"/>
      <c r="F98" s="23"/>
      <c r="G98" s="27"/>
      <c r="H98" s="27"/>
      <c r="I98" s="27"/>
      <c r="J98" s="27"/>
      <c r="K98" s="27"/>
      <c r="L98" s="27"/>
      <c r="M98" s="27"/>
      <c r="N98" s="27"/>
      <c r="O98" s="27"/>
      <c r="P98" s="27">
        <v>10</v>
      </c>
      <c r="Q98" s="27"/>
      <c r="R98" s="27"/>
      <c r="S98" s="27"/>
      <c r="T98" s="27"/>
      <c r="U98" s="27"/>
      <c r="V98" s="63">
        <f t="shared" si="3"/>
        <v>0</v>
      </c>
      <c r="W98" s="60">
        <f t="shared" si="4"/>
        <v>10</v>
      </c>
      <c r="X98" s="64" t="s">
        <v>262</v>
      </c>
    </row>
    <row r="99" spans="1:24" x14ac:dyDescent="0.25">
      <c r="A99" s="3" t="s">
        <v>48</v>
      </c>
      <c r="B99" s="5" t="s">
        <v>295</v>
      </c>
      <c r="C99" s="82" t="s">
        <v>126</v>
      </c>
      <c r="D99" s="75"/>
      <c r="E99" s="23"/>
      <c r="F99" s="23"/>
      <c r="G99" s="27"/>
      <c r="H99" s="27"/>
      <c r="I99" s="27"/>
      <c r="J99" s="27"/>
      <c r="K99" s="27"/>
      <c r="L99" s="27"/>
      <c r="M99" s="27"/>
      <c r="N99" s="27"/>
      <c r="O99" s="27"/>
      <c r="P99" s="27">
        <v>10</v>
      </c>
      <c r="Q99" s="27"/>
      <c r="R99" s="27"/>
      <c r="S99" s="27"/>
      <c r="T99" s="27"/>
      <c r="U99" s="27"/>
      <c r="V99" s="63">
        <f t="shared" si="3"/>
        <v>0</v>
      </c>
      <c r="W99" s="60">
        <f t="shared" si="4"/>
        <v>10</v>
      </c>
      <c r="X99" s="64" t="s">
        <v>262</v>
      </c>
    </row>
    <row r="100" spans="1:24" x14ac:dyDescent="0.25">
      <c r="A100" s="3" t="s">
        <v>9</v>
      </c>
      <c r="B100" s="5" t="s">
        <v>278</v>
      </c>
      <c r="C100" s="82" t="s">
        <v>103</v>
      </c>
      <c r="D100" s="75"/>
      <c r="E100" s="23"/>
      <c r="F100" s="23"/>
      <c r="G100" s="27"/>
      <c r="H100" s="27"/>
      <c r="I100" s="27"/>
      <c r="J100" s="27"/>
      <c r="K100" s="27"/>
      <c r="L100" s="27"/>
      <c r="M100" s="27"/>
      <c r="N100" s="27"/>
      <c r="O100" s="27"/>
      <c r="P100" s="27">
        <v>10</v>
      </c>
      <c r="Q100" s="27"/>
      <c r="R100" s="27"/>
      <c r="S100" s="27"/>
      <c r="T100" s="27"/>
      <c r="U100" s="27"/>
      <c r="V100" s="63">
        <f t="shared" si="3"/>
        <v>0</v>
      </c>
      <c r="W100" s="60">
        <f t="shared" si="4"/>
        <v>10</v>
      </c>
      <c r="X100" s="64" t="s">
        <v>262</v>
      </c>
    </row>
    <row r="101" spans="1:24" x14ac:dyDescent="0.25">
      <c r="A101" s="3" t="s">
        <v>9</v>
      </c>
      <c r="B101" s="5" t="s">
        <v>214</v>
      </c>
      <c r="C101" s="82" t="s">
        <v>215</v>
      </c>
      <c r="D101" s="75"/>
      <c r="E101" s="23">
        <v>10</v>
      </c>
      <c r="F101" s="23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63">
        <f t="shared" si="3"/>
        <v>0</v>
      </c>
      <c r="W101" s="60">
        <f t="shared" si="4"/>
        <v>10</v>
      </c>
      <c r="X101" s="64" t="s">
        <v>262</v>
      </c>
    </row>
    <row r="102" spans="1:24" x14ac:dyDescent="0.25">
      <c r="A102" s="3" t="s">
        <v>9</v>
      </c>
      <c r="B102" s="5" t="s">
        <v>60</v>
      </c>
      <c r="C102" s="82" t="s">
        <v>37</v>
      </c>
      <c r="D102" s="75"/>
      <c r="E102" s="23"/>
      <c r="F102" s="23">
        <f>4*1.25</f>
        <v>5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>
        <v>5</v>
      </c>
      <c r="U102" s="27"/>
      <c r="V102" s="63">
        <f t="shared" si="3"/>
        <v>0</v>
      </c>
      <c r="W102" s="60">
        <f t="shared" si="4"/>
        <v>10</v>
      </c>
      <c r="X102" s="64" t="s">
        <v>262</v>
      </c>
    </row>
    <row r="103" spans="1:24" x14ac:dyDescent="0.25">
      <c r="A103" s="3" t="s">
        <v>8</v>
      </c>
      <c r="B103" s="5" t="s">
        <v>101</v>
      </c>
      <c r="C103" s="82" t="s">
        <v>28</v>
      </c>
      <c r="D103" s="75"/>
      <c r="E103" s="23"/>
      <c r="F103" s="23"/>
      <c r="G103" s="27"/>
      <c r="H103" s="27"/>
      <c r="I103" s="27"/>
      <c r="J103" s="35">
        <f>1.5*6</f>
        <v>9</v>
      </c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65">
        <f>K103+L103+M103+D103</f>
        <v>0</v>
      </c>
      <c r="W103" s="59">
        <f>SUM(D103:U103)</f>
        <v>9</v>
      </c>
      <c r="X103" s="64" t="s">
        <v>263</v>
      </c>
    </row>
    <row r="104" spans="1:24" x14ac:dyDescent="0.25">
      <c r="A104" s="3" t="s">
        <v>66</v>
      </c>
      <c r="B104" s="5" t="s">
        <v>105</v>
      </c>
      <c r="C104" s="82" t="s">
        <v>36</v>
      </c>
      <c r="D104" s="75"/>
      <c r="E104" s="23"/>
      <c r="F104" s="23"/>
      <c r="G104" s="27"/>
      <c r="H104" s="27"/>
      <c r="I104" s="27"/>
      <c r="J104" s="35">
        <v>9</v>
      </c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65">
        <f>K104+L104+M104+D104</f>
        <v>0</v>
      </c>
      <c r="W104" s="59">
        <f>SUM(D104:U104)</f>
        <v>9</v>
      </c>
      <c r="X104" s="64" t="s">
        <v>263</v>
      </c>
    </row>
    <row r="105" spans="1:24" x14ac:dyDescent="0.25">
      <c r="A105" s="3" t="s">
        <v>66</v>
      </c>
      <c r="B105" s="5" t="s">
        <v>104</v>
      </c>
      <c r="C105" s="82" t="s">
        <v>47</v>
      </c>
      <c r="D105" s="75"/>
      <c r="E105" s="23"/>
      <c r="F105" s="23"/>
      <c r="G105" s="27"/>
      <c r="H105" s="27"/>
      <c r="I105" s="27"/>
      <c r="J105" s="35">
        <v>9</v>
      </c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65">
        <f>K105+L105+M105+D105</f>
        <v>0</v>
      </c>
      <c r="W105" s="59">
        <f>SUM(D105:U105)</f>
        <v>9</v>
      </c>
      <c r="X105" s="64" t="s">
        <v>263</v>
      </c>
    </row>
    <row r="106" spans="1:24" x14ac:dyDescent="0.25">
      <c r="A106" s="3" t="s">
        <v>70</v>
      </c>
      <c r="B106" s="5" t="s">
        <v>108</v>
      </c>
      <c r="C106" s="82" t="s">
        <v>109</v>
      </c>
      <c r="D106" s="75"/>
      <c r="E106" s="23"/>
      <c r="F106" s="23"/>
      <c r="G106" s="27"/>
      <c r="H106" s="27"/>
      <c r="I106" s="27"/>
      <c r="J106" s="27">
        <v>9</v>
      </c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65">
        <f>K106+L106+M106+D106</f>
        <v>0</v>
      </c>
      <c r="W106" s="59">
        <f>SUM(D106:U106)</f>
        <v>9</v>
      </c>
      <c r="X106" s="64" t="s">
        <v>263</v>
      </c>
    </row>
    <row r="107" spans="1:24" x14ac:dyDescent="0.25">
      <c r="A107" s="3" t="s">
        <v>23</v>
      </c>
      <c r="B107" s="5" t="s">
        <v>135</v>
      </c>
      <c r="C107" s="82" t="s">
        <v>38</v>
      </c>
      <c r="D107" s="75"/>
      <c r="E107" s="23"/>
      <c r="F107" s="23"/>
      <c r="G107" s="27"/>
      <c r="H107" s="27"/>
      <c r="I107" s="27"/>
      <c r="J107" s="27">
        <f>1.5*6</f>
        <v>9</v>
      </c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63">
        <f t="shared" ref="V107:V114" si="5">D107+K107+L107+M107</f>
        <v>0</v>
      </c>
      <c r="W107" s="60">
        <f>SUM(D107:T107)</f>
        <v>9</v>
      </c>
      <c r="X107" s="64" t="s">
        <v>263</v>
      </c>
    </row>
    <row r="108" spans="1:24" x14ac:dyDescent="0.25">
      <c r="A108" s="3" t="s">
        <v>31</v>
      </c>
      <c r="B108" s="5" t="s">
        <v>140</v>
      </c>
      <c r="C108" s="82" t="s">
        <v>87</v>
      </c>
      <c r="D108" s="75"/>
      <c r="E108" s="23"/>
      <c r="F108" s="23"/>
      <c r="G108" s="27"/>
      <c r="H108" s="27"/>
      <c r="I108" s="27"/>
      <c r="J108" s="27">
        <v>9</v>
      </c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63">
        <f t="shared" si="5"/>
        <v>0</v>
      </c>
      <c r="W108" s="60">
        <f>SUM(D108:U108)</f>
        <v>9</v>
      </c>
      <c r="X108" s="64" t="s">
        <v>263</v>
      </c>
    </row>
    <row r="109" spans="1:24" x14ac:dyDescent="0.25">
      <c r="A109" s="3" t="s">
        <v>39</v>
      </c>
      <c r="B109" s="5" t="s">
        <v>41</v>
      </c>
      <c r="C109" s="82" t="s">
        <v>47</v>
      </c>
      <c r="D109" s="75"/>
      <c r="E109" s="23"/>
      <c r="F109" s="23">
        <f>6*1.5</f>
        <v>9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63">
        <f t="shared" si="5"/>
        <v>0</v>
      </c>
      <c r="W109" s="60">
        <f t="shared" ref="W109:W114" si="6">SUM(D109:T109)</f>
        <v>9</v>
      </c>
      <c r="X109" s="64" t="s">
        <v>263</v>
      </c>
    </row>
    <row r="110" spans="1:24" x14ac:dyDescent="0.25">
      <c r="A110" s="3" t="s">
        <v>39</v>
      </c>
      <c r="B110" s="5" t="s">
        <v>174</v>
      </c>
      <c r="C110" s="82" t="s">
        <v>175</v>
      </c>
      <c r="D110" s="75"/>
      <c r="E110" s="23"/>
      <c r="F110" s="23"/>
      <c r="G110" s="27"/>
      <c r="H110" s="27"/>
      <c r="I110" s="27"/>
      <c r="J110" s="27">
        <v>9</v>
      </c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63">
        <f t="shared" si="5"/>
        <v>0</v>
      </c>
      <c r="W110" s="60">
        <f t="shared" si="6"/>
        <v>9</v>
      </c>
      <c r="X110" s="64" t="s">
        <v>263</v>
      </c>
    </row>
    <row r="111" spans="1:24" x14ac:dyDescent="0.25">
      <c r="A111" s="3" t="s">
        <v>48</v>
      </c>
      <c r="B111" s="5" t="s">
        <v>207</v>
      </c>
      <c r="C111" s="82" t="s">
        <v>208</v>
      </c>
      <c r="D111" s="75"/>
      <c r="E111" s="23">
        <v>9</v>
      </c>
      <c r="F111" s="23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63">
        <f t="shared" si="5"/>
        <v>0</v>
      </c>
      <c r="W111" s="60">
        <f t="shared" si="6"/>
        <v>9</v>
      </c>
      <c r="X111" s="64" t="s">
        <v>263</v>
      </c>
    </row>
    <row r="112" spans="1:24" x14ac:dyDescent="0.25">
      <c r="A112" s="70" t="s">
        <v>48</v>
      </c>
      <c r="B112" s="5" t="s">
        <v>302</v>
      </c>
      <c r="C112" s="82" t="s">
        <v>304</v>
      </c>
      <c r="D112" s="75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>
        <v>9</v>
      </c>
      <c r="U112" s="27"/>
      <c r="V112" s="63">
        <f t="shared" si="5"/>
        <v>0</v>
      </c>
      <c r="W112" s="60">
        <f t="shared" si="6"/>
        <v>9</v>
      </c>
      <c r="X112" s="64" t="s">
        <v>263</v>
      </c>
    </row>
    <row r="113" spans="1:24" x14ac:dyDescent="0.25">
      <c r="A113" s="70" t="s">
        <v>9</v>
      </c>
      <c r="B113" s="5" t="s">
        <v>153</v>
      </c>
      <c r="C113" s="82" t="s">
        <v>144</v>
      </c>
      <c r="D113" s="75"/>
      <c r="E113" s="23"/>
      <c r="F113" s="23"/>
      <c r="G113" s="27"/>
      <c r="H113" s="27"/>
      <c r="I113" s="27"/>
      <c r="J113" s="27">
        <v>9</v>
      </c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63">
        <f t="shared" si="5"/>
        <v>0</v>
      </c>
      <c r="W113" s="60">
        <f t="shared" si="6"/>
        <v>9</v>
      </c>
      <c r="X113" s="64" t="s">
        <v>263</v>
      </c>
    </row>
    <row r="114" spans="1:24" x14ac:dyDescent="0.25">
      <c r="A114" s="70" t="s">
        <v>9</v>
      </c>
      <c r="B114" s="5" t="s">
        <v>76</v>
      </c>
      <c r="C114" s="82" t="s">
        <v>77</v>
      </c>
      <c r="D114" s="75"/>
      <c r="E114" s="23"/>
      <c r="F114" s="23"/>
      <c r="G114" s="27">
        <f>2*1.25</f>
        <v>2.5</v>
      </c>
      <c r="H114" s="27"/>
      <c r="I114" s="27"/>
      <c r="J114" s="27">
        <v>6</v>
      </c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63">
        <f t="shared" si="5"/>
        <v>0</v>
      </c>
      <c r="W114" s="60">
        <f t="shared" si="6"/>
        <v>8.5</v>
      </c>
      <c r="X114" s="64" t="s">
        <v>264</v>
      </c>
    </row>
    <row r="115" spans="1:24" x14ac:dyDescent="0.25">
      <c r="A115" s="70" t="s">
        <v>7</v>
      </c>
      <c r="B115" s="1" t="s">
        <v>91</v>
      </c>
      <c r="C115" s="84" t="s">
        <v>92</v>
      </c>
      <c r="D115" s="32"/>
      <c r="E115" s="26"/>
      <c r="F115" s="26"/>
      <c r="G115" s="35"/>
      <c r="H115" s="35"/>
      <c r="I115" s="35"/>
      <c r="J115" s="35">
        <f>1.25*6</f>
        <v>7.5</v>
      </c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65">
        <f>K115+L115+M115+D115</f>
        <v>0</v>
      </c>
      <c r="W115" s="59">
        <f>SUM(D115:U115)</f>
        <v>7.5</v>
      </c>
      <c r="X115" s="64" t="s">
        <v>265</v>
      </c>
    </row>
    <row r="116" spans="1:24" x14ac:dyDescent="0.25">
      <c r="A116" s="3" t="s">
        <v>66</v>
      </c>
      <c r="B116" s="5" t="s">
        <v>185</v>
      </c>
      <c r="C116" s="82" t="s">
        <v>55</v>
      </c>
      <c r="D116" s="75"/>
      <c r="E116" s="23">
        <f>6*1.25</f>
        <v>7.5</v>
      </c>
      <c r="F116" s="23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65">
        <f>K116+L116+M116+D116</f>
        <v>0</v>
      </c>
      <c r="W116" s="59">
        <f>SUM(D116:U116)</f>
        <v>7.5</v>
      </c>
      <c r="X116" s="64" t="s">
        <v>265</v>
      </c>
    </row>
    <row r="117" spans="1:24" x14ac:dyDescent="0.25">
      <c r="A117" s="3" t="s">
        <v>66</v>
      </c>
      <c r="B117" s="5" t="s">
        <v>187</v>
      </c>
      <c r="C117" s="82" t="s">
        <v>3</v>
      </c>
      <c r="D117" s="75"/>
      <c r="E117" s="23">
        <v>2.5</v>
      </c>
      <c r="F117" s="23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>
        <v>5</v>
      </c>
      <c r="U117" s="27"/>
      <c r="V117" s="65">
        <f>K117+L117+M117+D117</f>
        <v>0</v>
      </c>
      <c r="W117" s="59">
        <f>SUM(D117:U117)</f>
        <v>7.5</v>
      </c>
      <c r="X117" s="64" t="s">
        <v>265</v>
      </c>
    </row>
    <row r="118" spans="1:24" x14ac:dyDescent="0.25">
      <c r="A118" s="70" t="s">
        <v>110</v>
      </c>
      <c r="B118" s="5" t="s">
        <v>116</v>
      </c>
      <c r="C118" s="82" t="s">
        <v>55</v>
      </c>
      <c r="D118" s="75"/>
      <c r="E118" s="23"/>
      <c r="F118" s="23"/>
      <c r="G118" s="27"/>
      <c r="H118" s="27"/>
      <c r="I118" s="27"/>
      <c r="J118" s="27">
        <f>1.25*6</f>
        <v>7.5</v>
      </c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65">
        <f>K118+L118+M118+D118</f>
        <v>0</v>
      </c>
      <c r="W118" s="59">
        <f>SUM(D118:U118)</f>
        <v>7.5</v>
      </c>
      <c r="X118" s="64" t="s">
        <v>265</v>
      </c>
    </row>
    <row r="119" spans="1:24" x14ac:dyDescent="0.25">
      <c r="A119" s="3" t="s">
        <v>23</v>
      </c>
      <c r="B119" s="5" t="s">
        <v>314</v>
      </c>
      <c r="C119" s="82" t="s">
        <v>121</v>
      </c>
      <c r="D119" s="74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24"/>
      <c r="Q119" s="24"/>
      <c r="R119" s="31"/>
      <c r="S119" s="31"/>
      <c r="T119" s="31">
        <v>7.5</v>
      </c>
      <c r="U119" s="24"/>
      <c r="V119" s="63">
        <f>D119+K119+L119+M119</f>
        <v>0</v>
      </c>
      <c r="W119" s="60">
        <f>SUM(D119:T119)</f>
        <v>7.5</v>
      </c>
      <c r="X119" s="64" t="s">
        <v>265</v>
      </c>
    </row>
    <row r="120" spans="1:24" x14ac:dyDescent="0.25">
      <c r="A120" s="3" t="s">
        <v>23</v>
      </c>
      <c r="B120" s="5" t="s">
        <v>26</v>
      </c>
      <c r="C120" s="82" t="s">
        <v>25</v>
      </c>
      <c r="D120" s="75"/>
      <c r="E120" s="23"/>
      <c r="F120" s="23">
        <f>6*1.25</f>
        <v>7.5</v>
      </c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63">
        <f>D120+K120+L120+M120</f>
        <v>0</v>
      </c>
      <c r="W120" s="60">
        <f>SUM(D120:T120)</f>
        <v>7.5</v>
      </c>
      <c r="X120" s="64" t="s">
        <v>265</v>
      </c>
    </row>
    <row r="121" spans="1:24" x14ac:dyDescent="0.25">
      <c r="A121" s="3" t="s">
        <v>31</v>
      </c>
      <c r="B121" s="5" t="s">
        <v>288</v>
      </c>
      <c r="C121" s="82" t="s">
        <v>25</v>
      </c>
      <c r="D121" s="75"/>
      <c r="E121" s="23"/>
      <c r="F121" s="23"/>
      <c r="G121" s="27"/>
      <c r="H121" s="27"/>
      <c r="I121" s="27"/>
      <c r="J121" s="27"/>
      <c r="K121" s="27"/>
      <c r="L121" s="27"/>
      <c r="M121" s="27"/>
      <c r="N121" s="27"/>
      <c r="O121" s="27"/>
      <c r="P121" s="27">
        <f>6*1.25</f>
        <v>7.5</v>
      </c>
      <c r="Q121" s="27"/>
      <c r="R121" s="27"/>
      <c r="S121" s="27"/>
      <c r="T121" s="27"/>
      <c r="U121" s="27"/>
      <c r="V121" s="63">
        <f>D121+K121+L121+M121</f>
        <v>0</v>
      </c>
      <c r="W121" s="60">
        <f>SUM(D121:U121)</f>
        <v>7.5</v>
      </c>
      <c r="X121" s="64" t="s">
        <v>265</v>
      </c>
    </row>
    <row r="122" spans="1:24" x14ac:dyDescent="0.25">
      <c r="A122" s="3" t="s">
        <v>9</v>
      </c>
      <c r="B122" s="5" t="s">
        <v>299</v>
      </c>
      <c r="C122" s="82" t="s">
        <v>37</v>
      </c>
      <c r="D122" s="75"/>
      <c r="E122" s="23"/>
      <c r="F122" s="23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>
        <v>7.5</v>
      </c>
      <c r="U122" s="27"/>
      <c r="V122" s="63">
        <f>D122+K122+L122+M122</f>
        <v>0</v>
      </c>
      <c r="W122" s="60">
        <f>SUM(D122:T122)</f>
        <v>7.5</v>
      </c>
      <c r="X122" s="64" t="s">
        <v>265</v>
      </c>
    </row>
    <row r="123" spans="1:24" x14ac:dyDescent="0.25">
      <c r="A123" s="70" t="s">
        <v>49</v>
      </c>
      <c r="B123" s="5" t="s">
        <v>157</v>
      </c>
      <c r="C123" s="82" t="s">
        <v>37</v>
      </c>
      <c r="D123" s="75"/>
      <c r="E123" s="23"/>
      <c r="F123" s="23"/>
      <c r="G123" s="23"/>
      <c r="H123" s="23"/>
      <c r="I123" s="23"/>
      <c r="J123" s="23">
        <f>1.25*6</f>
        <v>7.5</v>
      </c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7"/>
      <c r="V123" s="63">
        <f>D123+K123+L123+M123</f>
        <v>0</v>
      </c>
      <c r="W123" s="60">
        <f>SUM(D123:U123)</f>
        <v>7.5</v>
      </c>
      <c r="X123" s="64" t="s">
        <v>265</v>
      </c>
    </row>
    <row r="124" spans="1:24" x14ac:dyDescent="0.25">
      <c r="A124" s="3" t="s">
        <v>8</v>
      </c>
      <c r="B124" s="5" t="s">
        <v>64</v>
      </c>
      <c r="C124" s="82" t="s">
        <v>38</v>
      </c>
      <c r="D124" s="75"/>
      <c r="E124" s="23"/>
      <c r="F124" s="23">
        <v>6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65">
        <f>K124+L124+M124+D124</f>
        <v>0</v>
      </c>
      <c r="W124" s="59">
        <f>SUM(D124:U124)</f>
        <v>6</v>
      </c>
      <c r="X124" s="64" t="s">
        <v>266</v>
      </c>
    </row>
    <row r="125" spans="1:24" x14ac:dyDescent="0.25">
      <c r="A125" s="3" t="s">
        <v>8</v>
      </c>
      <c r="B125" s="5" t="s">
        <v>283</v>
      </c>
      <c r="C125" s="82" t="s">
        <v>284</v>
      </c>
      <c r="D125" s="75"/>
      <c r="E125" s="23"/>
      <c r="F125" s="23"/>
      <c r="G125" s="27"/>
      <c r="H125" s="27"/>
      <c r="I125" s="27"/>
      <c r="J125" s="35"/>
      <c r="K125" s="35"/>
      <c r="L125" s="35"/>
      <c r="M125" s="35"/>
      <c r="N125" s="35"/>
      <c r="O125" s="35"/>
      <c r="P125" s="35">
        <v>6</v>
      </c>
      <c r="Q125" s="35"/>
      <c r="R125" s="35"/>
      <c r="S125" s="35"/>
      <c r="T125" s="35"/>
      <c r="U125" s="35"/>
      <c r="V125" s="65">
        <f>K125+L125+M125+D125</f>
        <v>0</v>
      </c>
      <c r="W125" s="59">
        <f>SUM(D125:U125)</f>
        <v>6</v>
      </c>
      <c r="X125" s="64" t="s">
        <v>266</v>
      </c>
    </row>
    <row r="126" spans="1:24" x14ac:dyDescent="0.25">
      <c r="A126" s="3" t="s">
        <v>70</v>
      </c>
      <c r="B126" s="5" t="s">
        <v>286</v>
      </c>
      <c r="C126" s="82" t="s">
        <v>281</v>
      </c>
      <c r="D126" s="75"/>
      <c r="E126" s="23"/>
      <c r="F126" s="23"/>
      <c r="G126" s="27"/>
      <c r="H126" s="27"/>
      <c r="I126" s="27"/>
      <c r="J126" s="27"/>
      <c r="K126" s="27"/>
      <c r="L126" s="27"/>
      <c r="M126" s="27"/>
      <c r="N126" s="27"/>
      <c r="O126" s="27"/>
      <c r="P126" s="27">
        <v>6</v>
      </c>
      <c r="Q126" s="27"/>
      <c r="R126" s="27"/>
      <c r="S126" s="27"/>
      <c r="T126" s="27"/>
      <c r="U126" s="27"/>
      <c r="V126" s="65">
        <f>K126+L126+M126+D126</f>
        <v>0</v>
      </c>
      <c r="W126" s="59">
        <f>SUM(D126:U126)</f>
        <v>6</v>
      </c>
      <c r="X126" s="64" t="s">
        <v>266</v>
      </c>
    </row>
    <row r="127" spans="1:24" x14ac:dyDescent="0.25">
      <c r="A127" s="3" t="s">
        <v>317</v>
      </c>
      <c r="B127" s="5" t="s">
        <v>318</v>
      </c>
      <c r="C127" s="82" t="s">
        <v>294</v>
      </c>
      <c r="D127" s="78"/>
      <c r="E127" s="52"/>
      <c r="F127" s="52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>
        <v>6</v>
      </c>
      <c r="U127" s="57"/>
      <c r="V127" s="65">
        <f>K127+L127+M127+D127</f>
        <v>0</v>
      </c>
      <c r="W127" s="59">
        <f>SUM(D127:T127)</f>
        <v>6</v>
      </c>
      <c r="X127" s="64" t="s">
        <v>266</v>
      </c>
    </row>
    <row r="128" spans="1:24" x14ac:dyDescent="0.25">
      <c r="A128" s="3" t="s">
        <v>127</v>
      </c>
      <c r="B128" s="5" t="s">
        <v>228</v>
      </c>
      <c r="C128" s="82" t="s">
        <v>132</v>
      </c>
      <c r="D128" s="75"/>
      <c r="E128" s="23">
        <v>6</v>
      </c>
      <c r="F128" s="23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63">
        <f t="shared" ref="V128:V144" si="7">D128+K128+L128+M128</f>
        <v>0</v>
      </c>
      <c r="W128" s="60">
        <f>SUM(D128:T128)</f>
        <v>6</v>
      </c>
      <c r="X128" s="64" t="s">
        <v>266</v>
      </c>
    </row>
    <row r="129" spans="1:24" x14ac:dyDescent="0.25">
      <c r="A129" s="3" t="s">
        <v>23</v>
      </c>
      <c r="B129" s="5" t="s">
        <v>193</v>
      </c>
      <c r="C129" s="82" t="s">
        <v>194</v>
      </c>
      <c r="D129" s="75"/>
      <c r="E129" s="23">
        <v>6</v>
      </c>
      <c r="F129" s="23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63">
        <f t="shared" si="7"/>
        <v>0</v>
      </c>
      <c r="W129" s="60">
        <f>SUM(D129:T129)</f>
        <v>6</v>
      </c>
      <c r="X129" s="64" t="s">
        <v>266</v>
      </c>
    </row>
    <row r="130" spans="1:24" x14ac:dyDescent="0.25">
      <c r="A130" s="3" t="s">
        <v>31</v>
      </c>
      <c r="B130" s="5" t="s">
        <v>26</v>
      </c>
      <c r="C130" s="82" t="s">
        <v>25</v>
      </c>
      <c r="D130" s="75"/>
      <c r="E130" s="23"/>
      <c r="F130" s="23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>
        <v>6</v>
      </c>
      <c r="U130" s="27"/>
      <c r="V130" s="63">
        <f t="shared" si="7"/>
        <v>0</v>
      </c>
      <c r="W130" s="60">
        <f>SUM(D130:U130)</f>
        <v>6</v>
      </c>
      <c r="X130" s="64" t="s">
        <v>266</v>
      </c>
    </row>
    <row r="131" spans="1:24" x14ac:dyDescent="0.25">
      <c r="A131" s="3" t="s">
        <v>39</v>
      </c>
      <c r="B131" s="5" t="s">
        <v>202</v>
      </c>
      <c r="C131" s="82" t="s">
        <v>117</v>
      </c>
      <c r="D131" s="75"/>
      <c r="E131" s="23">
        <v>6</v>
      </c>
      <c r="F131" s="23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63">
        <f t="shared" si="7"/>
        <v>0</v>
      </c>
      <c r="W131" s="60">
        <f t="shared" ref="W131:W142" si="8">SUM(D131:T131)</f>
        <v>6</v>
      </c>
      <c r="X131" s="64" t="s">
        <v>266</v>
      </c>
    </row>
    <row r="132" spans="1:24" x14ac:dyDescent="0.25">
      <c r="A132" s="3" t="s">
        <v>39</v>
      </c>
      <c r="B132" s="5" t="s">
        <v>43</v>
      </c>
      <c r="C132" s="82" t="s">
        <v>36</v>
      </c>
      <c r="D132" s="75"/>
      <c r="E132" s="23"/>
      <c r="F132" s="23">
        <f>4*1.5</f>
        <v>6</v>
      </c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63">
        <f t="shared" si="7"/>
        <v>0</v>
      </c>
      <c r="W132" s="60">
        <f t="shared" si="8"/>
        <v>6</v>
      </c>
      <c r="X132" s="64" t="s">
        <v>266</v>
      </c>
    </row>
    <row r="133" spans="1:24" x14ac:dyDescent="0.25">
      <c r="A133" s="3" t="s">
        <v>39</v>
      </c>
      <c r="B133" s="5" t="s">
        <v>141</v>
      </c>
      <c r="C133" s="82" t="s">
        <v>142</v>
      </c>
      <c r="D133" s="75"/>
      <c r="E133" s="23"/>
      <c r="F133" s="23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>
        <v>6</v>
      </c>
      <c r="U133" s="27"/>
      <c r="V133" s="63">
        <f t="shared" si="7"/>
        <v>0</v>
      </c>
      <c r="W133" s="60">
        <f t="shared" si="8"/>
        <v>6</v>
      </c>
      <c r="X133" s="64" t="s">
        <v>266</v>
      </c>
    </row>
    <row r="134" spans="1:24" x14ac:dyDescent="0.25">
      <c r="A134" s="3" t="s">
        <v>39</v>
      </c>
      <c r="B134" s="5" t="s">
        <v>308</v>
      </c>
      <c r="C134" s="82" t="s">
        <v>37</v>
      </c>
      <c r="D134" s="75"/>
      <c r="E134" s="23"/>
      <c r="F134" s="23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>
        <v>6</v>
      </c>
      <c r="U134" s="27"/>
      <c r="V134" s="63">
        <f t="shared" si="7"/>
        <v>0</v>
      </c>
      <c r="W134" s="60">
        <f t="shared" si="8"/>
        <v>6</v>
      </c>
      <c r="X134" s="64" t="s">
        <v>266</v>
      </c>
    </row>
    <row r="135" spans="1:24" x14ac:dyDescent="0.25">
      <c r="A135" s="3" t="s">
        <v>48</v>
      </c>
      <c r="B135" s="5" t="s">
        <v>221</v>
      </c>
      <c r="C135" s="82" t="s">
        <v>152</v>
      </c>
      <c r="D135" s="75"/>
      <c r="E135" s="23"/>
      <c r="F135" s="23"/>
      <c r="G135" s="27"/>
      <c r="H135" s="27"/>
      <c r="I135" s="27">
        <v>6</v>
      </c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63">
        <f t="shared" si="7"/>
        <v>0</v>
      </c>
      <c r="W135" s="60">
        <f t="shared" si="8"/>
        <v>6</v>
      </c>
      <c r="X135" s="64" t="s">
        <v>266</v>
      </c>
    </row>
    <row r="136" spans="1:24" x14ac:dyDescent="0.25">
      <c r="A136" s="3" t="s">
        <v>48</v>
      </c>
      <c r="B136" s="5" t="s">
        <v>209</v>
      </c>
      <c r="C136" s="82" t="s">
        <v>3</v>
      </c>
      <c r="D136" s="75"/>
      <c r="E136" s="23">
        <f>4*1.5</f>
        <v>6</v>
      </c>
      <c r="F136" s="23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63">
        <f t="shared" si="7"/>
        <v>0</v>
      </c>
      <c r="W136" s="60">
        <f t="shared" si="8"/>
        <v>6</v>
      </c>
      <c r="X136" s="64" t="s">
        <v>266</v>
      </c>
    </row>
    <row r="137" spans="1:24" x14ac:dyDescent="0.25">
      <c r="A137" s="3" t="s">
        <v>48</v>
      </c>
      <c r="B137" s="5" t="s">
        <v>210</v>
      </c>
      <c r="C137" s="82" t="s">
        <v>194</v>
      </c>
      <c r="D137" s="75"/>
      <c r="E137" s="23">
        <f>4*1.5</f>
        <v>6</v>
      </c>
      <c r="F137" s="23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63">
        <f t="shared" si="7"/>
        <v>0</v>
      </c>
      <c r="W137" s="60">
        <f t="shared" si="8"/>
        <v>6</v>
      </c>
      <c r="X137" s="64" t="s">
        <v>266</v>
      </c>
    </row>
    <row r="138" spans="1:24" x14ac:dyDescent="0.25">
      <c r="A138" s="3" t="s">
        <v>48</v>
      </c>
      <c r="B138" s="5" t="s">
        <v>296</v>
      </c>
      <c r="C138" s="82" t="s">
        <v>3</v>
      </c>
      <c r="D138" s="75"/>
      <c r="E138" s="23"/>
      <c r="F138" s="23"/>
      <c r="G138" s="27"/>
      <c r="H138" s="27"/>
      <c r="I138" s="27"/>
      <c r="J138" s="27"/>
      <c r="K138" s="27"/>
      <c r="L138" s="27"/>
      <c r="M138" s="27"/>
      <c r="N138" s="27"/>
      <c r="O138" s="27"/>
      <c r="P138" s="27">
        <v>6</v>
      </c>
      <c r="Q138" s="27"/>
      <c r="R138" s="27"/>
      <c r="S138" s="27"/>
      <c r="T138" s="27"/>
      <c r="U138" s="27"/>
      <c r="V138" s="63">
        <f t="shared" si="7"/>
        <v>0</v>
      </c>
      <c r="W138" s="60">
        <f t="shared" si="8"/>
        <v>6</v>
      </c>
      <c r="X138" s="64" t="s">
        <v>266</v>
      </c>
    </row>
    <row r="139" spans="1:24" x14ac:dyDescent="0.25">
      <c r="A139" s="3" t="s">
        <v>48</v>
      </c>
      <c r="B139" s="5" t="s">
        <v>52</v>
      </c>
      <c r="C139" s="82" t="s">
        <v>4</v>
      </c>
      <c r="D139" s="75"/>
      <c r="E139" s="23"/>
      <c r="F139" s="23">
        <f>4*1.5</f>
        <v>6</v>
      </c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63">
        <f t="shared" si="7"/>
        <v>0</v>
      </c>
      <c r="W139" s="60">
        <f t="shared" si="8"/>
        <v>6</v>
      </c>
      <c r="X139" s="64" t="s">
        <v>266</v>
      </c>
    </row>
    <row r="140" spans="1:24" x14ac:dyDescent="0.25">
      <c r="A140" s="3" t="s">
        <v>48</v>
      </c>
      <c r="B140" s="5" t="s">
        <v>203</v>
      </c>
      <c r="C140" s="82" t="s">
        <v>204</v>
      </c>
      <c r="D140" s="75"/>
      <c r="E140" s="23"/>
      <c r="F140" s="23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>
        <v>6</v>
      </c>
      <c r="U140" s="27"/>
      <c r="V140" s="63">
        <f t="shared" si="7"/>
        <v>0</v>
      </c>
      <c r="W140" s="60">
        <f t="shared" si="8"/>
        <v>6</v>
      </c>
      <c r="X140" s="64" t="s">
        <v>266</v>
      </c>
    </row>
    <row r="141" spans="1:24" x14ac:dyDescent="0.25">
      <c r="A141" s="3" t="s">
        <v>9</v>
      </c>
      <c r="B141" s="5" t="s">
        <v>279</v>
      </c>
      <c r="C141" s="82" t="s">
        <v>103</v>
      </c>
      <c r="D141" s="75"/>
      <c r="E141" s="23"/>
      <c r="F141" s="23"/>
      <c r="G141" s="27"/>
      <c r="H141" s="27"/>
      <c r="I141" s="27"/>
      <c r="J141" s="27"/>
      <c r="K141" s="27"/>
      <c r="L141" s="27"/>
      <c r="M141" s="27"/>
      <c r="N141" s="27"/>
      <c r="O141" s="27"/>
      <c r="P141" s="27">
        <v>6</v>
      </c>
      <c r="Q141" s="27"/>
      <c r="R141" s="27"/>
      <c r="S141" s="27"/>
      <c r="T141" s="27"/>
      <c r="U141" s="27"/>
      <c r="V141" s="63">
        <f t="shared" si="7"/>
        <v>0</v>
      </c>
      <c r="W141" s="60">
        <f t="shared" si="8"/>
        <v>6</v>
      </c>
      <c r="X141" s="64" t="s">
        <v>266</v>
      </c>
    </row>
    <row r="142" spans="1:24" x14ac:dyDescent="0.25">
      <c r="A142" s="3" t="s">
        <v>9</v>
      </c>
      <c r="B142" s="5" t="s">
        <v>216</v>
      </c>
      <c r="C142" s="82" t="s">
        <v>55</v>
      </c>
      <c r="D142" s="75"/>
      <c r="E142" s="23">
        <v>6</v>
      </c>
      <c r="F142" s="23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63">
        <f t="shared" si="7"/>
        <v>0</v>
      </c>
      <c r="W142" s="60">
        <f t="shared" si="8"/>
        <v>6</v>
      </c>
      <c r="X142" s="64" t="s">
        <v>266</v>
      </c>
    </row>
    <row r="143" spans="1:24" x14ac:dyDescent="0.25">
      <c r="A143" s="70" t="s">
        <v>49</v>
      </c>
      <c r="B143" s="5" t="s">
        <v>279</v>
      </c>
      <c r="C143" s="82" t="s">
        <v>103</v>
      </c>
      <c r="D143" s="75"/>
      <c r="E143" s="23"/>
      <c r="F143" s="23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>
        <v>6</v>
      </c>
      <c r="U143" s="27"/>
      <c r="V143" s="63">
        <f t="shared" si="7"/>
        <v>0</v>
      </c>
      <c r="W143" s="60">
        <f>SUM(D143:U143)</f>
        <v>6</v>
      </c>
      <c r="X143" s="64" t="s">
        <v>266</v>
      </c>
    </row>
    <row r="144" spans="1:24" x14ac:dyDescent="0.25">
      <c r="A144" s="3" t="s">
        <v>297</v>
      </c>
      <c r="B144" s="5" t="s">
        <v>154</v>
      </c>
      <c r="C144" s="82" t="s">
        <v>3</v>
      </c>
      <c r="D144" s="75"/>
      <c r="E144" s="23"/>
      <c r="F144" s="23"/>
      <c r="G144" s="27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31"/>
      <c r="T144" s="31">
        <v>6</v>
      </c>
      <c r="U144" s="24">
        <v>5</v>
      </c>
      <c r="V144" s="63">
        <f t="shared" si="7"/>
        <v>0</v>
      </c>
      <c r="W144" s="60">
        <f>SUM(D144:T144)</f>
        <v>6</v>
      </c>
      <c r="X144" s="64" t="s">
        <v>266</v>
      </c>
    </row>
    <row r="145" spans="1:24" x14ac:dyDescent="0.25">
      <c r="A145" s="3" t="s">
        <v>8</v>
      </c>
      <c r="B145" s="1" t="s">
        <v>322</v>
      </c>
      <c r="C145" s="84" t="s">
        <v>323</v>
      </c>
      <c r="D145" s="32"/>
      <c r="E145" s="26"/>
      <c r="F145" s="26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>
        <v>5</v>
      </c>
      <c r="U145" s="35"/>
      <c r="V145" s="65">
        <f>K145+L145+M145+D145</f>
        <v>0</v>
      </c>
      <c r="W145" s="59">
        <f>SUM(D145:U145)</f>
        <v>5</v>
      </c>
      <c r="X145" s="64" t="s">
        <v>330</v>
      </c>
    </row>
    <row r="146" spans="1:24" x14ac:dyDescent="0.25">
      <c r="A146" s="3" t="s">
        <v>8</v>
      </c>
      <c r="B146" s="1" t="s">
        <v>324</v>
      </c>
      <c r="C146" s="84" t="s">
        <v>325</v>
      </c>
      <c r="D146" s="32"/>
      <c r="E146" s="26"/>
      <c r="F146" s="26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>
        <v>5</v>
      </c>
      <c r="U146" s="35"/>
      <c r="V146" s="65">
        <f>K146+L146+M146+D146</f>
        <v>0</v>
      </c>
      <c r="W146" s="59">
        <f>SUM(D146:U146)</f>
        <v>5</v>
      </c>
      <c r="X146" s="64" t="s">
        <v>330</v>
      </c>
    </row>
    <row r="147" spans="1:24" x14ac:dyDescent="0.25">
      <c r="A147" s="3" t="s">
        <v>23</v>
      </c>
      <c r="B147" s="5" t="s">
        <v>228</v>
      </c>
      <c r="C147" s="82" t="s">
        <v>81</v>
      </c>
      <c r="D147" s="75"/>
      <c r="E147" s="23"/>
      <c r="F147" s="23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>
        <v>5</v>
      </c>
      <c r="U147" s="27"/>
      <c r="V147" s="63">
        <f t="shared" ref="V147:V157" si="9">D147+K147+L147+M147</f>
        <v>0</v>
      </c>
      <c r="W147" s="60">
        <f>SUM(D147:T147)</f>
        <v>5</v>
      </c>
      <c r="X147" s="64" t="s">
        <v>330</v>
      </c>
    </row>
    <row r="148" spans="1:24" x14ac:dyDescent="0.25">
      <c r="A148" s="3" t="s">
        <v>31</v>
      </c>
      <c r="B148" s="5" t="s">
        <v>34</v>
      </c>
      <c r="C148" s="82" t="s">
        <v>38</v>
      </c>
      <c r="D148" s="75"/>
      <c r="E148" s="23"/>
      <c r="F148" s="23">
        <f>4*1.25</f>
        <v>5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63">
        <f t="shared" si="9"/>
        <v>0</v>
      </c>
      <c r="W148" s="60">
        <f t="shared" ref="W148:W153" si="10">SUM(D148:U148)</f>
        <v>5</v>
      </c>
      <c r="X148" s="64" t="s">
        <v>330</v>
      </c>
    </row>
    <row r="149" spans="1:24" x14ac:dyDescent="0.25">
      <c r="A149" s="3" t="s">
        <v>31</v>
      </c>
      <c r="B149" s="5" t="s">
        <v>199</v>
      </c>
      <c r="C149" s="82" t="s">
        <v>126</v>
      </c>
      <c r="D149" s="75"/>
      <c r="E149" s="23">
        <v>5</v>
      </c>
      <c r="F149" s="23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63">
        <f t="shared" si="9"/>
        <v>0</v>
      </c>
      <c r="W149" s="60">
        <f t="shared" si="10"/>
        <v>5</v>
      </c>
      <c r="X149" s="64" t="s">
        <v>330</v>
      </c>
    </row>
    <row r="150" spans="1:24" x14ac:dyDescent="0.25">
      <c r="A150" s="3" t="s">
        <v>31</v>
      </c>
      <c r="B150" s="5" t="s">
        <v>198</v>
      </c>
      <c r="C150" s="82" t="s">
        <v>126</v>
      </c>
      <c r="D150" s="75"/>
      <c r="E150" s="23">
        <v>5</v>
      </c>
      <c r="F150" s="23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63">
        <f t="shared" si="9"/>
        <v>0</v>
      </c>
      <c r="W150" s="60">
        <f t="shared" si="10"/>
        <v>5</v>
      </c>
      <c r="X150" s="64" t="s">
        <v>330</v>
      </c>
    </row>
    <row r="151" spans="1:24" x14ac:dyDescent="0.25">
      <c r="A151" s="3" t="s">
        <v>31</v>
      </c>
      <c r="B151" s="5" t="s">
        <v>289</v>
      </c>
      <c r="C151" s="82" t="s">
        <v>103</v>
      </c>
      <c r="D151" s="75"/>
      <c r="E151" s="23"/>
      <c r="F151" s="23"/>
      <c r="G151" s="27"/>
      <c r="H151" s="27"/>
      <c r="I151" s="27"/>
      <c r="J151" s="27"/>
      <c r="K151" s="27"/>
      <c r="L151" s="27"/>
      <c r="M151" s="27"/>
      <c r="N151" s="27"/>
      <c r="O151" s="27"/>
      <c r="P151" s="27">
        <v>5</v>
      </c>
      <c r="Q151" s="27"/>
      <c r="R151" s="27"/>
      <c r="S151" s="27"/>
      <c r="T151" s="27"/>
      <c r="U151" s="27"/>
      <c r="V151" s="63">
        <f t="shared" si="9"/>
        <v>0</v>
      </c>
      <c r="W151" s="60">
        <f t="shared" si="10"/>
        <v>5</v>
      </c>
      <c r="X151" s="64" t="s">
        <v>330</v>
      </c>
    </row>
    <row r="152" spans="1:24" x14ac:dyDescent="0.25">
      <c r="A152" s="3" t="s">
        <v>31</v>
      </c>
      <c r="B152" s="5" t="s">
        <v>35</v>
      </c>
      <c r="C152" s="82" t="s">
        <v>36</v>
      </c>
      <c r="D152" s="75"/>
      <c r="E152" s="23"/>
      <c r="F152" s="23">
        <f>4*1.25</f>
        <v>5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63">
        <f t="shared" si="9"/>
        <v>0</v>
      </c>
      <c r="W152" s="60">
        <f t="shared" si="10"/>
        <v>5</v>
      </c>
      <c r="X152" s="64" t="s">
        <v>330</v>
      </c>
    </row>
    <row r="153" spans="1:24" x14ac:dyDescent="0.25">
      <c r="A153" s="3" t="s">
        <v>31</v>
      </c>
      <c r="B153" s="5" t="s">
        <v>191</v>
      </c>
      <c r="C153" s="82" t="s">
        <v>192</v>
      </c>
      <c r="D153" s="75"/>
      <c r="E153" s="23"/>
      <c r="F153" s="23"/>
      <c r="G153" s="27"/>
      <c r="H153" s="27"/>
      <c r="I153" s="27"/>
      <c r="J153" s="27"/>
      <c r="K153" s="27"/>
      <c r="L153" s="27"/>
      <c r="M153" s="27"/>
      <c r="N153" s="27"/>
      <c r="O153" s="27"/>
      <c r="P153" s="27">
        <v>5</v>
      </c>
      <c r="Q153" s="27"/>
      <c r="R153" s="27"/>
      <c r="S153" s="27"/>
      <c r="T153" s="27"/>
      <c r="U153" s="27"/>
      <c r="V153" s="63">
        <f t="shared" si="9"/>
        <v>0</v>
      </c>
      <c r="W153" s="60">
        <f t="shared" si="10"/>
        <v>5</v>
      </c>
      <c r="X153" s="64" t="s">
        <v>330</v>
      </c>
    </row>
    <row r="154" spans="1:24" x14ac:dyDescent="0.25">
      <c r="A154" s="3" t="s">
        <v>39</v>
      </c>
      <c r="B154" s="5" t="s">
        <v>292</v>
      </c>
      <c r="C154" s="82" t="s">
        <v>25</v>
      </c>
      <c r="D154" s="75"/>
      <c r="E154" s="23"/>
      <c r="F154" s="23"/>
      <c r="G154" s="27"/>
      <c r="H154" s="27"/>
      <c r="I154" s="27"/>
      <c r="J154" s="27"/>
      <c r="K154" s="27"/>
      <c r="L154" s="27"/>
      <c r="M154" s="27"/>
      <c r="N154" s="27"/>
      <c r="O154" s="27"/>
      <c r="P154" s="27">
        <v>5</v>
      </c>
      <c r="Q154" s="27"/>
      <c r="R154" s="27"/>
      <c r="S154" s="27"/>
      <c r="T154" s="27"/>
      <c r="U154" s="27"/>
      <c r="V154" s="63">
        <f t="shared" si="9"/>
        <v>0</v>
      </c>
      <c r="W154" s="60">
        <f>SUM(D154:T154)</f>
        <v>5</v>
      </c>
      <c r="X154" s="64" t="s">
        <v>330</v>
      </c>
    </row>
    <row r="155" spans="1:24" x14ac:dyDescent="0.25">
      <c r="A155" s="3" t="s">
        <v>39</v>
      </c>
      <c r="B155" s="5" t="s">
        <v>293</v>
      </c>
      <c r="C155" s="82" t="s">
        <v>294</v>
      </c>
      <c r="D155" s="75"/>
      <c r="E155" s="23"/>
      <c r="F155" s="23"/>
      <c r="G155" s="27"/>
      <c r="H155" s="27"/>
      <c r="I155" s="27"/>
      <c r="J155" s="27"/>
      <c r="K155" s="27"/>
      <c r="L155" s="27"/>
      <c r="M155" s="27"/>
      <c r="N155" s="27"/>
      <c r="O155" s="27"/>
      <c r="P155" s="27">
        <v>5</v>
      </c>
      <c r="Q155" s="27"/>
      <c r="R155" s="27"/>
      <c r="S155" s="27"/>
      <c r="T155" s="27"/>
      <c r="U155" s="27"/>
      <c r="V155" s="63">
        <f t="shared" si="9"/>
        <v>0</v>
      </c>
      <c r="W155" s="60">
        <f>SUM(D155:T155)</f>
        <v>5</v>
      </c>
      <c r="X155" s="64" t="s">
        <v>330</v>
      </c>
    </row>
    <row r="156" spans="1:24" x14ac:dyDescent="0.25">
      <c r="A156" s="3" t="s">
        <v>9</v>
      </c>
      <c r="B156" s="5" t="s">
        <v>59</v>
      </c>
      <c r="C156" s="82" t="s">
        <v>38</v>
      </c>
      <c r="D156" s="75"/>
      <c r="E156" s="23"/>
      <c r="F156" s="23">
        <f>4*1.25</f>
        <v>5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63">
        <f t="shared" si="9"/>
        <v>0</v>
      </c>
      <c r="W156" s="60">
        <f>SUM(D156:T156)</f>
        <v>5</v>
      </c>
      <c r="X156" s="64" t="s">
        <v>330</v>
      </c>
    </row>
    <row r="157" spans="1:24" x14ac:dyDescent="0.25">
      <c r="A157" s="3" t="s">
        <v>9</v>
      </c>
      <c r="B157" s="5" t="s">
        <v>300</v>
      </c>
      <c r="C157" s="82" t="s">
        <v>37</v>
      </c>
      <c r="D157" s="75"/>
      <c r="E157" s="23"/>
      <c r="F157" s="23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>
        <v>5</v>
      </c>
      <c r="U157" s="27"/>
      <c r="V157" s="63">
        <f t="shared" si="9"/>
        <v>0</v>
      </c>
      <c r="W157" s="60">
        <f>SUM(D157:T157)</f>
        <v>5</v>
      </c>
      <c r="X157" s="64" t="s">
        <v>330</v>
      </c>
    </row>
    <row r="158" spans="1:24" x14ac:dyDescent="0.25">
      <c r="A158" s="3" t="s">
        <v>7</v>
      </c>
      <c r="B158" s="1" t="s">
        <v>326</v>
      </c>
      <c r="C158" s="84" t="s">
        <v>144</v>
      </c>
      <c r="D158" s="32"/>
      <c r="E158" s="26"/>
      <c r="F158" s="26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>
        <v>4</v>
      </c>
      <c r="U158" s="35"/>
      <c r="V158" s="65">
        <f>K158+L158+M158+D158</f>
        <v>0</v>
      </c>
      <c r="W158" s="59">
        <f>SUM(D158:U158)</f>
        <v>4</v>
      </c>
      <c r="X158" s="64" t="s">
        <v>331</v>
      </c>
    </row>
    <row r="159" spans="1:24" x14ac:dyDescent="0.25">
      <c r="A159" s="3" t="s">
        <v>8</v>
      </c>
      <c r="B159" s="5" t="s">
        <v>285</v>
      </c>
      <c r="C159" s="82" t="s">
        <v>284</v>
      </c>
      <c r="D159" s="75"/>
      <c r="E159" s="23"/>
      <c r="F159" s="23"/>
      <c r="G159" s="27"/>
      <c r="H159" s="27"/>
      <c r="I159" s="27"/>
      <c r="J159" s="27"/>
      <c r="K159" s="27"/>
      <c r="L159" s="27"/>
      <c r="M159" s="27"/>
      <c r="N159" s="27"/>
      <c r="O159" s="27"/>
      <c r="P159" s="27">
        <v>4</v>
      </c>
      <c r="Q159" s="27"/>
      <c r="R159" s="27"/>
      <c r="S159" s="27"/>
      <c r="T159" s="27"/>
      <c r="U159" s="27"/>
      <c r="V159" s="65">
        <f>K159+L159+M159+D159</f>
        <v>0</v>
      </c>
      <c r="W159" s="59">
        <f>SUM(D159:U159)</f>
        <v>4</v>
      </c>
      <c r="X159" s="64" t="s">
        <v>331</v>
      </c>
    </row>
    <row r="160" spans="1:24" x14ac:dyDescent="0.25">
      <c r="A160" s="3" t="s">
        <v>39</v>
      </c>
      <c r="B160" s="5" t="s">
        <v>203</v>
      </c>
      <c r="C160" s="82" t="s">
        <v>204</v>
      </c>
      <c r="D160" s="75"/>
      <c r="E160" s="23">
        <v>4</v>
      </c>
      <c r="F160" s="23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63">
        <f>D160+K160+L160+M160</f>
        <v>0</v>
      </c>
      <c r="W160" s="60">
        <f>SUM(D160:T160)</f>
        <v>4</v>
      </c>
      <c r="X160" s="64" t="s">
        <v>331</v>
      </c>
    </row>
    <row r="161" spans="1:24" x14ac:dyDescent="0.25">
      <c r="A161" s="3" t="s">
        <v>9</v>
      </c>
      <c r="B161" s="5" t="s">
        <v>280</v>
      </c>
      <c r="C161" s="82" t="s">
        <v>281</v>
      </c>
      <c r="D161" s="75"/>
      <c r="E161" s="23"/>
      <c r="F161" s="23"/>
      <c r="G161" s="27"/>
      <c r="H161" s="27"/>
      <c r="I161" s="27"/>
      <c r="J161" s="27"/>
      <c r="K161" s="27"/>
      <c r="L161" s="27"/>
      <c r="M161" s="27"/>
      <c r="N161" s="27"/>
      <c r="O161" s="27"/>
      <c r="P161" s="27">
        <v>4</v>
      </c>
      <c r="Q161" s="27"/>
      <c r="R161" s="27"/>
      <c r="S161" s="27"/>
      <c r="T161" s="27"/>
      <c r="U161" s="27"/>
      <c r="V161" s="63">
        <f>D161+K161+L161+M161</f>
        <v>0</v>
      </c>
      <c r="W161" s="60">
        <f>SUM(D161:T161)</f>
        <v>4</v>
      </c>
      <c r="X161" s="64" t="s">
        <v>331</v>
      </c>
    </row>
    <row r="162" spans="1:24" x14ac:dyDescent="0.25">
      <c r="A162" s="3" t="s">
        <v>9</v>
      </c>
      <c r="B162" s="5" t="s">
        <v>217</v>
      </c>
      <c r="C162" s="82" t="s">
        <v>194</v>
      </c>
      <c r="D162" s="75"/>
      <c r="E162" s="23">
        <v>4</v>
      </c>
      <c r="F162" s="23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63">
        <f>D162+K162+L162+M162</f>
        <v>0</v>
      </c>
      <c r="W162" s="60">
        <f>SUM(D162:T162)</f>
        <v>4</v>
      </c>
      <c r="X162" s="64" t="s">
        <v>331</v>
      </c>
    </row>
    <row r="163" spans="1:24" x14ac:dyDescent="0.25">
      <c r="A163" s="3" t="s">
        <v>297</v>
      </c>
      <c r="B163" s="5" t="s">
        <v>298</v>
      </c>
      <c r="C163" s="82" t="s">
        <v>28</v>
      </c>
      <c r="D163" s="75"/>
      <c r="E163" s="23"/>
      <c r="F163" s="23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>
        <v>4</v>
      </c>
      <c r="U163" s="27"/>
      <c r="V163" s="63">
        <f>D163+K163+L163+M163</f>
        <v>0</v>
      </c>
      <c r="W163" s="60">
        <f>SUM(D163:T163)</f>
        <v>4</v>
      </c>
      <c r="X163" s="64" t="s">
        <v>331</v>
      </c>
    </row>
    <row r="164" spans="1:24" x14ac:dyDescent="0.25">
      <c r="A164" s="3" t="s">
        <v>8</v>
      </c>
      <c r="B164" s="1" t="s">
        <v>183</v>
      </c>
      <c r="C164" s="84" t="s">
        <v>103</v>
      </c>
      <c r="D164" s="32"/>
      <c r="E164" s="26">
        <v>3</v>
      </c>
      <c r="F164" s="26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65">
        <f>K164+L164+M164+D164</f>
        <v>0</v>
      </c>
      <c r="W164" s="59">
        <f>SUM(D164:U164)</f>
        <v>3</v>
      </c>
      <c r="X164" s="64" t="s">
        <v>332</v>
      </c>
    </row>
    <row r="165" spans="1:24" x14ac:dyDescent="0.25">
      <c r="A165" s="3" t="s">
        <v>70</v>
      </c>
      <c r="B165" s="5" t="s">
        <v>188</v>
      </c>
      <c r="C165" s="82" t="s">
        <v>55</v>
      </c>
      <c r="D165" s="75"/>
      <c r="E165" s="23">
        <v>3</v>
      </c>
      <c r="F165" s="23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65">
        <f>K165+L165+M165+D165</f>
        <v>0</v>
      </c>
      <c r="W165" s="59">
        <f>SUM(D165:U165)</f>
        <v>3</v>
      </c>
      <c r="X165" s="64" t="s">
        <v>332</v>
      </c>
    </row>
    <row r="166" spans="1:24" x14ac:dyDescent="0.25">
      <c r="A166" s="70" t="s">
        <v>23</v>
      </c>
      <c r="B166" s="5" t="s">
        <v>180</v>
      </c>
      <c r="C166" s="82" t="s">
        <v>77</v>
      </c>
      <c r="D166" s="75"/>
      <c r="E166" s="23"/>
      <c r="F166" s="23"/>
      <c r="G166" s="27"/>
      <c r="H166" s="27">
        <v>3</v>
      </c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63">
        <f t="shared" ref="V166:V177" si="11">D166+K166+L166+M166</f>
        <v>0</v>
      </c>
      <c r="W166" s="60">
        <f>SUM(D166:T166)</f>
        <v>3</v>
      </c>
      <c r="X166" s="64" t="s">
        <v>332</v>
      </c>
    </row>
    <row r="167" spans="1:24" x14ac:dyDescent="0.25">
      <c r="A167" s="3" t="s">
        <v>31</v>
      </c>
      <c r="B167" s="5" t="s">
        <v>290</v>
      </c>
      <c r="C167" s="82" t="s">
        <v>55</v>
      </c>
      <c r="D167" s="74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24"/>
      <c r="Q167" s="24"/>
      <c r="R167" s="31"/>
      <c r="S167" s="31"/>
      <c r="T167" s="31">
        <v>3</v>
      </c>
      <c r="U167" s="24"/>
      <c r="V167" s="63">
        <f t="shared" si="11"/>
        <v>0</v>
      </c>
      <c r="W167" s="60">
        <f>SUM(D167:U167)</f>
        <v>3</v>
      </c>
      <c r="X167" s="64" t="s">
        <v>332</v>
      </c>
    </row>
    <row r="168" spans="1:24" x14ac:dyDescent="0.25">
      <c r="A168" s="3" t="s">
        <v>31</v>
      </c>
      <c r="B168" s="5" t="s">
        <v>312</v>
      </c>
      <c r="C168" s="82" t="s">
        <v>194</v>
      </c>
      <c r="D168" s="74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24"/>
      <c r="Q168" s="24"/>
      <c r="R168" s="31"/>
      <c r="S168" s="31"/>
      <c r="T168" s="31">
        <v>3</v>
      </c>
      <c r="U168" s="24"/>
      <c r="V168" s="63">
        <f t="shared" si="11"/>
        <v>0</v>
      </c>
      <c r="W168" s="60">
        <f>SUM(D168:U168)</f>
        <v>3</v>
      </c>
      <c r="X168" s="64" t="s">
        <v>332</v>
      </c>
    </row>
    <row r="169" spans="1:24" x14ac:dyDescent="0.25">
      <c r="A169" s="70" t="s">
        <v>39</v>
      </c>
      <c r="B169" s="5" t="s">
        <v>44</v>
      </c>
      <c r="C169" s="82" t="s">
        <v>37</v>
      </c>
      <c r="D169" s="75"/>
      <c r="E169" s="31"/>
      <c r="F169" s="31">
        <v>3</v>
      </c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63">
        <f t="shared" si="11"/>
        <v>0</v>
      </c>
      <c r="W169" s="60">
        <f t="shared" ref="W169:W177" si="12">SUM(D169:T169)</f>
        <v>3</v>
      </c>
      <c r="X169" s="64" t="s">
        <v>332</v>
      </c>
    </row>
    <row r="170" spans="1:24" x14ac:dyDescent="0.25">
      <c r="A170" s="70" t="s">
        <v>39</v>
      </c>
      <c r="B170" s="5" t="s">
        <v>181</v>
      </c>
      <c r="C170" s="82" t="s">
        <v>77</v>
      </c>
      <c r="D170" s="75"/>
      <c r="E170" s="23"/>
      <c r="F170" s="23"/>
      <c r="G170" s="27"/>
      <c r="H170" s="27"/>
      <c r="I170" s="27"/>
      <c r="J170" s="27">
        <v>3</v>
      </c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63">
        <f t="shared" si="11"/>
        <v>0</v>
      </c>
      <c r="W170" s="60">
        <f t="shared" si="12"/>
        <v>3</v>
      </c>
      <c r="X170" s="64" t="s">
        <v>332</v>
      </c>
    </row>
    <row r="171" spans="1:24" x14ac:dyDescent="0.25">
      <c r="A171" s="70" t="s">
        <v>39</v>
      </c>
      <c r="B171" s="5" t="s">
        <v>309</v>
      </c>
      <c r="C171" s="82" t="s">
        <v>194</v>
      </c>
      <c r="D171" s="75"/>
      <c r="E171" s="23"/>
      <c r="F171" s="23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>
        <v>3</v>
      </c>
      <c r="U171" s="27"/>
      <c r="V171" s="63">
        <f t="shared" si="11"/>
        <v>0</v>
      </c>
      <c r="W171" s="60">
        <f t="shared" si="12"/>
        <v>3</v>
      </c>
      <c r="X171" s="64" t="s">
        <v>332</v>
      </c>
    </row>
    <row r="172" spans="1:24" x14ac:dyDescent="0.25">
      <c r="A172" s="70" t="s">
        <v>39</v>
      </c>
      <c r="B172" s="5" t="s">
        <v>45</v>
      </c>
      <c r="C172" s="82" t="s">
        <v>36</v>
      </c>
      <c r="D172" s="75"/>
      <c r="E172" s="23"/>
      <c r="F172" s="23">
        <v>3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63">
        <f t="shared" si="11"/>
        <v>0</v>
      </c>
      <c r="W172" s="60">
        <f t="shared" si="12"/>
        <v>3</v>
      </c>
      <c r="X172" s="64" t="s">
        <v>332</v>
      </c>
    </row>
    <row r="173" spans="1:24" x14ac:dyDescent="0.25">
      <c r="A173" s="70" t="s">
        <v>48</v>
      </c>
      <c r="B173" s="5" t="s">
        <v>212</v>
      </c>
      <c r="C173" s="82" t="s">
        <v>117</v>
      </c>
      <c r="D173" s="75"/>
      <c r="E173" s="23">
        <f>2*1.5</f>
        <v>3</v>
      </c>
      <c r="F173" s="23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63">
        <f t="shared" si="11"/>
        <v>0</v>
      </c>
      <c r="W173" s="60">
        <f t="shared" si="12"/>
        <v>3</v>
      </c>
      <c r="X173" s="64" t="s">
        <v>332</v>
      </c>
    </row>
    <row r="174" spans="1:24" x14ac:dyDescent="0.25">
      <c r="A174" s="70" t="s">
        <v>48</v>
      </c>
      <c r="B174" s="5" t="s">
        <v>303</v>
      </c>
      <c r="C174" s="82" t="s">
        <v>37</v>
      </c>
      <c r="D174" s="75"/>
      <c r="E174" s="23"/>
      <c r="F174" s="23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>
        <v>3</v>
      </c>
      <c r="U174" s="27"/>
      <c r="V174" s="63">
        <f t="shared" si="11"/>
        <v>0</v>
      </c>
      <c r="W174" s="60">
        <f t="shared" si="12"/>
        <v>3</v>
      </c>
      <c r="X174" s="64" t="s">
        <v>332</v>
      </c>
    </row>
    <row r="175" spans="1:24" x14ac:dyDescent="0.25">
      <c r="A175" s="70" t="s">
        <v>48</v>
      </c>
      <c r="B175" s="5" t="s">
        <v>305</v>
      </c>
      <c r="C175" s="82" t="s">
        <v>306</v>
      </c>
      <c r="D175" s="75"/>
      <c r="E175" s="23"/>
      <c r="F175" s="23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>
        <v>3</v>
      </c>
      <c r="U175" s="27"/>
      <c r="V175" s="63">
        <f t="shared" si="11"/>
        <v>0</v>
      </c>
      <c r="W175" s="60">
        <f t="shared" si="12"/>
        <v>3</v>
      </c>
      <c r="X175" s="64" t="s">
        <v>332</v>
      </c>
    </row>
    <row r="176" spans="1:24" x14ac:dyDescent="0.25">
      <c r="A176" s="70" t="s">
        <v>48</v>
      </c>
      <c r="B176" s="5" t="s">
        <v>211</v>
      </c>
      <c r="C176" s="82" t="s">
        <v>213</v>
      </c>
      <c r="D176" s="75"/>
      <c r="E176" s="23">
        <f>2*1.5</f>
        <v>3</v>
      </c>
      <c r="F176" s="23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63">
        <f t="shared" si="11"/>
        <v>0</v>
      </c>
      <c r="W176" s="60">
        <f t="shared" si="12"/>
        <v>3</v>
      </c>
      <c r="X176" s="64" t="s">
        <v>332</v>
      </c>
    </row>
    <row r="177" spans="1:24" x14ac:dyDescent="0.25">
      <c r="A177" s="70" t="s">
        <v>48</v>
      </c>
      <c r="B177" s="5" t="s">
        <v>53</v>
      </c>
      <c r="C177" s="82" t="s">
        <v>5</v>
      </c>
      <c r="D177" s="75"/>
      <c r="E177" s="23"/>
      <c r="F177" s="23">
        <v>3</v>
      </c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>
        <v>3</v>
      </c>
      <c r="V177" s="63">
        <f t="shared" si="11"/>
        <v>0</v>
      </c>
      <c r="W177" s="60">
        <f t="shared" si="12"/>
        <v>3</v>
      </c>
      <c r="X177" s="64" t="s">
        <v>332</v>
      </c>
    </row>
    <row r="178" spans="1:24" x14ac:dyDescent="0.25">
      <c r="A178" s="70" t="s">
        <v>66</v>
      </c>
      <c r="B178" s="5" t="s">
        <v>186</v>
      </c>
      <c r="C178" s="82" t="s">
        <v>142</v>
      </c>
      <c r="D178" s="75"/>
      <c r="E178" s="23">
        <v>2.5</v>
      </c>
      <c r="F178" s="23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65">
        <f>K178+L178+M178+D178</f>
        <v>0</v>
      </c>
      <c r="W178" s="59">
        <f>SUM(D178:U178)</f>
        <v>2.5</v>
      </c>
      <c r="X178" s="64" t="s">
        <v>333</v>
      </c>
    </row>
    <row r="179" spans="1:24" x14ac:dyDescent="0.25">
      <c r="A179" s="70" t="s">
        <v>66</v>
      </c>
      <c r="B179" s="5" t="s">
        <v>97</v>
      </c>
      <c r="C179" s="82" t="s">
        <v>311</v>
      </c>
      <c r="D179" s="75"/>
      <c r="E179" s="23"/>
      <c r="F179" s="23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>
        <v>2.5</v>
      </c>
      <c r="U179" s="27"/>
      <c r="V179" s="65">
        <f>K179+L179+M179+D179</f>
        <v>0</v>
      </c>
      <c r="W179" s="59">
        <f>SUM(D179:U179)</f>
        <v>2.5</v>
      </c>
      <c r="X179" s="64" t="s">
        <v>333</v>
      </c>
    </row>
    <row r="180" spans="1:24" x14ac:dyDescent="0.25">
      <c r="A180" s="70" t="s">
        <v>66</v>
      </c>
      <c r="B180" s="5" t="s">
        <v>321</v>
      </c>
      <c r="C180" s="82" t="s">
        <v>213</v>
      </c>
      <c r="D180" s="75"/>
      <c r="E180" s="23"/>
      <c r="F180" s="23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>
        <v>2.5</v>
      </c>
      <c r="U180" s="27"/>
      <c r="V180" s="65">
        <f>K180+L180+M180+D180</f>
        <v>0</v>
      </c>
      <c r="W180" s="59">
        <f>SUM(D180:U180)</f>
        <v>2.5</v>
      </c>
      <c r="X180" s="64" t="s">
        <v>333</v>
      </c>
    </row>
    <row r="181" spans="1:24" x14ac:dyDescent="0.25">
      <c r="A181" s="70" t="s">
        <v>23</v>
      </c>
      <c r="B181" s="5" t="s">
        <v>316</v>
      </c>
      <c r="C181" s="82" t="s">
        <v>311</v>
      </c>
      <c r="D181" s="75"/>
      <c r="E181" s="23"/>
      <c r="F181" s="23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>
        <v>2.5</v>
      </c>
      <c r="U181" s="27"/>
      <c r="V181" s="63">
        <f>D181+K181+L181+M181</f>
        <v>0</v>
      </c>
      <c r="W181" s="60">
        <f>SUM(D181:T181)</f>
        <v>2.5</v>
      </c>
      <c r="X181" s="64" t="s">
        <v>333</v>
      </c>
    </row>
    <row r="182" spans="1:24" x14ac:dyDescent="0.25">
      <c r="A182" s="70" t="s">
        <v>23</v>
      </c>
      <c r="B182" s="5" t="s">
        <v>315</v>
      </c>
      <c r="C182" s="82" t="s">
        <v>304</v>
      </c>
      <c r="D182" s="75"/>
      <c r="E182" s="23"/>
      <c r="F182" s="23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>
        <v>2.5</v>
      </c>
      <c r="U182" s="27"/>
      <c r="V182" s="63">
        <f>D182+K182+L182+M182</f>
        <v>0</v>
      </c>
      <c r="W182" s="60">
        <f>SUM(D182:T182)</f>
        <v>2.5</v>
      </c>
      <c r="X182" s="64" t="s">
        <v>333</v>
      </c>
    </row>
    <row r="183" spans="1:24" x14ac:dyDescent="0.25">
      <c r="A183" s="70" t="s">
        <v>9</v>
      </c>
      <c r="B183" s="5" t="s">
        <v>157</v>
      </c>
      <c r="C183" s="82" t="s">
        <v>37</v>
      </c>
      <c r="D183" s="75"/>
      <c r="E183" s="23"/>
      <c r="F183" s="23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>
        <v>2.5</v>
      </c>
      <c r="U183" s="27"/>
      <c r="V183" s="63">
        <f>D183+K183+L183+M183</f>
        <v>0</v>
      </c>
      <c r="W183" s="60">
        <f>SUM(D183:T183)</f>
        <v>2.5</v>
      </c>
      <c r="X183" s="64" t="s">
        <v>333</v>
      </c>
    </row>
    <row r="184" spans="1:24" x14ac:dyDescent="0.25">
      <c r="A184" s="70" t="s">
        <v>9</v>
      </c>
      <c r="B184" s="5" t="s">
        <v>301</v>
      </c>
      <c r="C184" s="82" t="s">
        <v>55</v>
      </c>
      <c r="D184" s="75"/>
      <c r="E184" s="23"/>
      <c r="F184" s="23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>
        <v>2.5</v>
      </c>
      <c r="U184" s="27"/>
      <c r="V184" s="63">
        <f>D184+K184+L184+M184</f>
        <v>0</v>
      </c>
      <c r="W184" s="60">
        <f>SUM(D184:T184)</f>
        <v>2.5</v>
      </c>
      <c r="X184" s="64" t="s">
        <v>333</v>
      </c>
    </row>
    <row r="185" spans="1:24" x14ac:dyDescent="0.25">
      <c r="A185" s="70" t="s">
        <v>70</v>
      </c>
      <c r="B185" s="5" t="s">
        <v>189</v>
      </c>
      <c r="C185" s="82" t="s">
        <v>3</v>
      </c>
      <c r="D185" s="75"/>
      <c r="E185" s="23">
        <v>2</v>
      </c>
      <c r="F185" s="23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65">
        <f>K185+L185+M185+D185</f>
        <v>0</v>
      </c>
      <c r="W185" s="59">
        <f>SUM(D185:U185)</f>
        <v>2</v>
      </c>
      <c r="X185" s="64" t="s">
        <v>334</v>
      </c>
    </row>
    <row r="186" spans="1:24" x14ac:dyDescent="0.25">
      <c r="A186" s="70" t="s">
        <v>127</v>
      </c>
      <c r="B186" s="5" t="s">
        <v>190</v>
      </c>
      <c r="C186" s="82" t="s">
        <v>132</v>
      </c>
      <c r="D186" s="75"/>
      <c r="E186" s="23">
        <v>2</v>
      </c>
      <c r="F186" s="23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63">
        <f t="shared" ref="V186:V192" si="13">D186+K186+L186+M186</f>
        <v>0</v>
      </c>
      <c r="W186" s="60">
        <f>SUM(D186:T186)</f>
        <v>2</v>
      </c>
      <c r="X186" s="64" t="s">
        <v>334</v>
      </c>
    </row>
    <row r="187" spans="1:24" x14ac:dyDescent="0.25">
      <c r="A187" s="70" t="s">
        <v>23</v>
      </c>
      <c r="B187" s="5" t="s">
        <v>195</v>
      </c>
      <c r="C187" s="82" t="s">
        <v>55</v>
      </c>
      <c r="D187" s="75"/>
      <c r="E187" s="23">
        <v>2</v>
      </c>
      <c r="F187" s="23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63">
        <f t="shared" si="13"/>
        <v>0</v>
      </c>
      <c r="W187" s="60">
        <f>SUM(D187:T187)</f>
        <v>2</v>
      </c>
      <c r="X187" s="64" t="s">
        <v>334</v>
      </c>
    </row>
    <row r="188" spans="1:24" x14ac:dyDescent="0.25">
      <c r="A188" s="70" t="s">
        <v>9</v>
      </c>
      <c r="B188" s="5" t="s">
        <v>182</v>
      </c>
      <c r="C188" s="82" t="s">
        <v>77</v>
      </c>
      <c r="D188" s="75"/>
      <c r="E188" s="23"/>
      <c r="F188" s="23"/>
      <c r="G188" s="27"/>
      <c r="H188" s="27">
        <v>2</v>
      </c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63">
        <f t="shared" si="13"/>
        <v>0</v>
      </c>
      <c r="W188" s="60">
        <f>SUM(D188:T188)</f>
        <v>2</v>
      </c>
      <c r="X188" s="64" t="s">
        <v>334</v>
      </c>
    </row>
    <row r="189" spans="1:24" x14ac:dyDescent="0.25">
      <c r="A189" s="70" t="s">
        <v>31</v>
      </c>
      <c r="B189" s="5" t="s">
        <v>200</v>
      </c>
      <c r="C189" s="82" t="s">
        <v>132</v>
      </c>
      <c r="D189" s="75"/>
      <c r="E189" s="23">
        <v>1.25</v>
      </c>
      <c r="F189" s="23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63">
        <f t="shared" si="13"/>
        <v>0</v>
      </c>
      <c r="W189" s="60">
        <f>SUM(D189:U189)</f>
        <v>1.25</v>
      </c>
      <c r="X189" s="64" t="s">
        <v>335</v>
      </c>
    </row>
    <row r="190" spans="1:24" x14ac:dyDescent="0.25">
      <c r="A190" s="3" t="s">
        <v>31</v>
      </c>
      <c r="B190" s="5" t="s">
        <v>201</v>
      </c>
      <c r="C190" s="82" t="s">
        <v>132</v>
      </c>
      <c r="D190" s="74"/>
      <c r="E190" s="31">
        <v>1.25</v>
      </c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24"/>
      <c r="Q190" s="24"/>
      <c r="R190" s="31"/>
      <c r="S190" s="31"/>
      <c r="T190" s="31"/>
      <c r="U190" s="24"/>
      <c r="V190" s="63">
        <f t="shared" si="13"/>
        <v>0</v>
      </c>
      <c r="W190" s="60">
        <f>SUM(D190:U190)</f>
        <v>1.25</v>
      </c>
      <c r="X190" s="64" t="s">
        <v>335</v>
      </c>
    </row>
    <row r="191" spans="1:24" x14ac:dyDescent="0.25">
      <c r="A191" s="70" t="s">
        <v>39</v>
      </c>
      <c r="B191" s="5" t="s">
        <v>205</v>
      </c>
      <c r="C191" s="82" t="s">
        <v>206</v>
      </c>
      <c r="D191" s="75"/>
      <c r="E191" s="23">
        <v>1</v>
      </c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7"/>
      <c r="V191" s="63">
        <f t="shared" si="13"/>
        <v>0</v>
      </c>
      <c r="W191" s="60">
        <f>SUM(D191:T191)</f>
        <v>1</v>
      </c>
      <c r="X191" s="64" t="s">
        <v>336</v>
      </c>
    </row>
    <row r="192" spans="1:24" x14ac:dyDescent="0.25">
      <c r="A192" s="70" t="s">
        <v>9</v>
      </c>
      <c r="B192" s="5" t="s">
        <v>218</v>
      </c>
      <c r="C192" s="82" t="s">
        <v>126</v>
      </c>
      <c r="D192" s="75"/>
      <c r="E192" s="23">
        <v>1</v>
      </c>
      <c r="F192" s="23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63">
        <f t="shared" si="13"/>
        <v>0</v>
      </c>
      <c r="W192" s="60">
        <f>SUM(D192:T192)</f>
        <v>1</v>
      </c>
      <c r="X192" s="64" t="s">
        <v>336</v>
      </c>
    </row>
  </sheetData>
  <sortState ref="A4:W210">
    <sortCondition descending="1" ref="V4:V210"/>
    <sortCondition descending="1" ref="W4:W210"/>
  </sortState>
  <mergeCells count="25">
    <mergeCell ref="F1:F2"/>
    <mergeCell ref="W1:W3"/>
    <mergeCell ref="X1:X3"/>
    <mergeCell ref="M1:M2"/>
    <mergeCell ref="N1:N2"/>
    <mergeCell ref="O1:O2"/>
    <mergeCell ref="P1:P2"/>
    <mergeCell ref="Q1:Q2"/>
    <mergeCell ref="R1:R2"/>
    <mergeCell ref="A3:C3"/>
    <mergeCell ref="S1:S2"/>
    <mergeCell ref="T1:T2"/>
    <mergeCell ref="U1:U2"/>
    <mergeCell ref="V1:V3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Cat. Peso Mas.</vt:lpstr>
      <vt:lpstr>Cat. Peso Fem.</vt:lpstr>
      <vt:lpstr>Global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rpv1969</dc:creator>
  <cp:lastModifiedBy>Rui Vieira</cp:lastModifiedBy>
  <cp:lastPrinted>2016-08-03T14:09:36Z</cp:lastPrinted>
  <dcterms:created xsi:type="dcterms:W3CDTF">2014-03-15T10:23:45Z</dcterms:created>
  <dcterms:modified xsi:type="dcterms:W3CDTF">2016-11-25T13:27:10Z</dcterms:modified>
</cp:coreProperties>
</file>